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2310" windowWidth="18915" windowHeight="10980" activeTab="0"/>
  </bookViews>
  <sheets>
    <sheet name="Referenz" sheetId="1" r:id="rId1"/>
    <sheet name="Gefahrstoffeintrag" sheetId="2" r:id="rId2"/>
    <sheet name="Rohrbruch" sheetId="3" r:id="rId3"/>
    <sheet name="Trockenperiode" sheetId="4" r:id="rId4"/>
    <sheet name="Ausfall Einzelanlage" sheetId="5" r:id="rId5"/>
    <sheet name="fl. Stromausfall" sheetId="6" r:id="rId6"/>
  </sheets>
  <definedNames>
    <definedName name="_xlfn.AGGREGATE" hidden="1">#NAME?</definedName>
    <definedName name="_xlfn.SUMIFS" hidden="1">#NAME?</definedName>
    <definedName name="_xlnm.Print_Area" localSheetId="0">'Referenz'!$A$1:$CN$104</definedName>
  </definedNames>
  <calcPr fullCalcOnLoad="1"/>
</workbook>
</file>

<file path=xl/sharedStrings.xml><?xml version="1.0" encoding="utf-8"?>
<sst xmlns="http://schemas.openxmlformats.org/spreadsheetml/2006/main" count="3823" uniqueCount="186">
  <si>
    <r>
      <t>Q</t>
    </r>
    <r>
      <rPr>
        <vertAlign val="subscript"/>
        <sz val="10"/>
        <color indexed="8"/>
        <rFont val="Arial"/>
        <family val="2"/>
      </rPr>
      <t>kap</t>
    </r>
    <r>
      <rPr>
        <sz val="10"/>
        <color indexed="8"/>
        <rFont val="Arial"/>
        <family val="2"/>
      </rPr>
      <t>:</t>
    </r>
  </si>
  <si>
    <r>
      <t>Q</t>
    </r>
    <r>
      <rPr>
        <vertAlign val="subscript"/>
        <sz val="10"/>
        <color indexed="8"/>
        <rFont val="Arial"/>
        <family val="2"/>
      </rPr>
      <t>Einsp.</t>
    </r>
    <r>
      <rPr>
        <sz val="10"/>
        <color indexed="8"/>
        <rFont val="Arial"/>
        <family val="2"/>
      </rPr>
      <t>:</t>
    </r>
  </si>
  <si>
    <r>
      <t>V</t>
    </r>
    <r>
      <rPr>
        <vertAlign val="subscript"/>
        <sz val="10"/>
        <color indexed="8"/>
        <rFont val="Arial"/>
        <family val="2"/>
      </rPr>
      <t>Nutz</t>
    </r>
    <r>
      <rPr>
        <sz val="10"/>
        <color indexed="8"/>
        <rFont val="Arial"/>
        <family val="2"/>
      </rPr>
      <t>:</t>
    </r>
  </si>
  <si>
    <r>
      <t>V</t>
    </r>
    <r>
      <rPr>
        <vertAlign val="subscript"/>
        <sz val="10"/>
        <color indexed="8"/>
        <rFont val="Arial"/>
        <family val="2"/>
      </rPr>
      <t>IST.</t>
    </r>
    <r>
      <rPr>
        <sz val="10"/>
        <color indexed="8"/>
        <rFont val="Arial"/>
        <family val="2"/>
      </rPr>
      <t>:</t>
    </r>
  </si>
  <si>
    <t>m³/d</t>
  </si>
  <si>
    <t>Zulauf:</t>
  </si>
  <si>
    <t>Ablauf:</t>
  </si>
  <si>
    <t>Bilanz:</t>
  </si>
  <si>
    <t>Einwohner:</t>
  </si>
  <si>
    <t>E</t>
  </si>
  <si>
    <t>m³</t>
  </si>
  <si>
    <t>Betrieb gesamtes WW</t>
  </si>
  <si>
    <t>Wasserfass.:</t>
  </si>
  <si>
    <t>Zeit bis zum Leerlaufen</t>
  </si>
  <si>
    <t>d</t>
  </si>
  <si>
    <r>
      <t>Spitzenfaktor f</t>
    </r>
    <r>
      <rPr>
        <vertAlign val="subscript"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:</t>
    </r>
  </si>
  <si>
    <r>
      <t>Handwert f</t>
    </r>
    <r>
      <rPr>
        <vertAlign val="subscript"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:</t>
    </r>
  </si>
  <si>
    <t>Σ Einspeisung:</t>
  </si>
  <si>
    <t>Σ Ausspeisung:</t>
  </si>
  <si>
    <r>
      <t>Q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>*f</t>
    </r>
    <r>
      <rPr>
        <vertAlign val="subscript"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:</t>
    </r>
  </si>
  <si>
    <t>0- 50 Einwohner mit zeitlich begrenzter Trinkwasserversorgung</t>
  </si>
  <si>
    <t>0- 50 Einwohner mit zeitlich unbegrenzter Trinkwasserversorgung</t>
  </si>
  <si>
    <t>0- 50 Einwohner ohne Trinkwasserversorgung</t>
  </si>
  <si>
    <t>Maßstab: ohne</t>
  </si>
  <si>
    <t>Ausspeisung:</t>
  </si>
  <si>
    <t>Gesamtbilanz</t>
  </si>
  <si>
    <t>Ausspeisung</t>
  </si>
  <si>
    <t>Einspeisung</t>
  </si>
  <si>
    <t>Normalversorgung</t>
  </si>
  <si>
    <t>Zeitlich begrenzte Versorgung</t>
  </si>
  <si>
    <t>Versorgungsunterbrechung</t>
  </si>
  <si>
    <t>%</t>
  </si>
  <si>
    <t>Bilanz</t>
  </si>
  <si>
    <t>Szenariobedingungen</t>
  </si>
  <si>
    <t>Einwohner im VG</t>
  </si>
  <si>
    <t>Bemerkungen</t>
  </si>
  <si>
    <t>Laufzeit in d</t>
  </si>
  <si>
    <t>Global</t>
  </si>
  <si>
    <t>Gesamte Ausspeisung</t>
  </si>
  <si>
    <t>Gesamte Einspeisung</t>
  </si>
  <si>
    <t xml:space="preserve">WF </t>
  </si>
  <si>
    <r>
      <t>Q</t>
    </r>
    <r>
      <rPr>
        <vertAlign val="subscript"/>
        <sz val="10"/>
        <color indexed="8"/>
        <rFont val="Arial"/>
        <family val="2"/>
      </rPr>
      <t>WF.</t>
    </r>
    <r>
      <rPr>
        <sz val="10"/>
        <color indexed="8"/>
        <rFont val="Arial"/>
        <family val="2"/>
      </rPr>
      <t>:</t>
    </r>
  </si>
  <si>
    <t>Nutzbarkeit:</t>
  </si>
  <si>
    <r>
      <t>Q</t>
    </r>
    <r>
      <rPr>
        <vertAlign val="subscript"/>
        <sz val="10"/>
        <color indexed="8"/>
        <rFont val="Arial"/>
        <family val="2"/>
      </rPr>
      <t>kap</t>
    </r>
    <r>
      <rPr>
        <sz val="10"/>
        <color indexed="8"/>
        <rFont val="Arial"/>
        <family val="2"/>
      </rPr>
      <t>* N:</t>
    </r>
  </si>
  <si>
    <t xml:space="preserve">   Legende</t>
  </si>
  <si>
    <t>Nr.</t>
  </si>
  <si>
    <t>Name</t>
  </si>
  <si>
    <t>Summe</t>
  </si>
  <si>
    <t>Versorgung- zeit in d</t>
  </si>
  <si>
    <t>Zusammenfassung der Versorgung</t>
  </si>
  <si>
    <t>Einwohner                         in E</t>
  </si>
  <si>
    <t>Nicht versorgte Einwohner</t>
  </si>
  <si>
    <t>Zeitlich begrenzt Ver.</t>
  </si>
  <si>
    <t>Normal- versorgung</t>
  </si>
  <si>
    <t>sensible Verbraucher</t>
  </si>
  <si>
    <t>Zeit</t>
  </si>
  <si>
    <t>Normalvers.                                   in E</t>
  </si>
  <si>
    <t>begrenzt Ver.                       in E</t>
  </si>
  <si>
    <t>keine Versor.                                              in E.</t>
  </si>
  <si>
    <t>Szenario</t>
  </si>
  <si>
    <r>
      <t>Globaler Spitzenfaktor f</t>
    </r>
    <r>
      <rPr>
        <vertAlign val="subscript"/>
        <sz val="12"/>
        <color indexed="8"/>
        <rFont val="Arial"/>
        <family val="2"/>
      </rPr>
      <t>x</t>
    </r>
  </si>
  <si>
    <t>Bedarfsdeckung</t>
  </si>
  <si>
    <t>Referenz</t>
  </si>
  <si>
    <t xml:space="preserve">Förderung  </t>
  </si>
  <si>
    <t>Trinkwasserverbrauch</t>
  </si>
  <si>
    <t>AN</t>
  </si>
  <si>
    <t>S-2</t>
  </si>
  <si>
    <r>
      <t>Q</t>
    </r>
    <r>
      <rPr>
        <vertAlign val="subscript"/>
        <sz val="10"/>
        <color indexed="8"/>
        <rFont val="Arial"/>
        <family val="2"/>
      </rPr>
      <t>Aussp.</t>
    </r>
    <r>
      <rPr>
        <sz val="10"/>
        <color indexed="8"/>
        <rFont val="Arial"/>
        <family val="2"/>
      </rPr>
      <t>:</t>
    </r>
  </si>
  <si>
    <t>G1</t>
  </si>
  <si>
    <t>S-1</t>
  </si>
  <si>
    <t>G-1</t>
  </si>
  <si>
    <t>F-5</t>
  </si>
  <si>
    <t>DHV</t>
  </si>
  <si>
    <t>RV</t>
  </si>
  <si>
    <t>Verteilung nach Einwohnern</t>
  </si>
  <si>
    <t>Speichersystem S-2</t>
  </si>
  <si>
    <t>F-1</t>
  </si>
  <si>
    <t>Adresse WVU</t>
  </si>
  <si>
    <t>WW Musterstadt</t>
  </si>
  <si>
    <t>DZ 3</t>
  </si>
  <si>
    <t>DZ 4</t>
  </si>
  <si>
    <t>DZ 1</t>
  </si>
  <si>
    <t>DZ 2</t>
  </si>
  <si>
    <t>HB Stadt 3</t>
  </si>
  <si>
    <t>anders WVU</t>
  </si>
  <si>
    <t>DZ1</t>
  </si>
  <si>
    <t>Sensible VB: Pflegeheim Blume, Krankenhaus Wiese</t>
  </si>
  <si>
    <t>G1 WW Musterstadt</t>
  </si>
  <si>
    <t xml:space="preserve">AZ: </t>
  </si>
  <si>
    <t>Datum:</t>
  </si>
  <si>
    <t xml:space="preserve">Bearb.: </t>
  </si>
  <si>
    <t xml:space="preserve">Sicherheit der Trinkwasserversorgung </t>
  </si>
  <si>
    <t>150 mNN</t>
  </si>
  <si>
    <t>215 mNN</t>
  </si>
  <si>
    <t>160 mNN</t>
  </si>
  <si>
    <t>WF</t>
  </si>
  <si>
    <t>243 mNN</t>
  </si>
  <si>
    <t>250 mNN</t>
  </si>
  <si>
    <t>210 mNN</t>
  </si>
  <si>
    <t>VG 1</t>
  </si>
  <si>
    <t>Z1.1</t>
  </si>
  <si>
    <r>
      <t>Notwasserfaktor f</t>
    </r>
    <r>
      <rPr>
        <vertAlign val="subscript"/>
        <sz val="12"/>
        <color indexed="8"/>
        <rFont val="Arial"/>
        <family val="2"/>
      </rPr>
      <t>d,NW</t>
    </r>
  </si>
  <si>
    <t>3 Bohrbrunnen</t>
  </si>
  <si>
    <t>Verbraucher</t>
  </si>
  <si>
    <t>Laufzeiten des Versorgungsdiagramms</t>
  </si>
  <si>
    <t>HB A</t>
  </si>
  <si>
    <t>S-3</t>
  </si>
  <si>
    <t>Speichersystem S-3</t>
  </si>
  <si>
    <t>HB B</t>
  </si>
  <si>
    <t>F-2</t>
  </si>
  <si>
    <t>DEST A</t>
  </si>
  <si>
    <t>F-3</t>
  </si>
  <si>
    <t>ZPW B</t>
  </si>
  <si>
    <t>ZPW A</t>
  </si>
  <si>
    <t>C</t>
  </si>
  <si>
    <t>S-4</t>
  </si>
  <si>
    <t>Speichersystem S-4</t>
  </si>
  <si>
    <t>E-1</t>
  </si>
  <si>
    <t>Einsp. VG 2</t>
  </si>
  <si>
    <t>Einspeisung VG 2</t>
  </si>
  <si>
    <t>HB D</t>
  </si>
  <si>
    <t>HB E</t>
  </si>
  <si>
    <t>HB F</t>
  </si>
  <si>
    <t>F-4</t>
  </si>
  <si>
    <t>ZPW C</t>
  </si>
  <si>
    <t>ZPW D</t>
  </si>
  <si>
    <t>DEST B</t>
  </si>
  <si>
    <t>F-6</t>
  </si>
  <si>
    <t>VG1</t>
  </si>
  <si>
    <t>ZB A</t>
  </si>
  <si>
    <t>VG Extern</t>
  </si>
  <si>
    <t>S-5</t>
  </si>
  <si>
    <t>S-6</t>
  </si>
  <si>
    <t>S-7</t>
  </si>
  <si>
    <t>Einsp. VG 3</t>
  </si>
  <si>
    <t>Einspeisung VG 3</t>
  </si>
  <si>
    <t xml:space="preserve">A-1 </t>
  </si>
  <si>
    <t>Ausspeis. VG3</t>
  </si>
  <si>
    <t>Speichersystem S-7</t>
  </si>
  <si>
    <t>Speichersystem S-6</t>
  </si>
  <si>
    <t>Speichersystem S-5</t>
  </si>
  <si>
    <t>A-1</t>
  </si>
  <si>
    <t>E-2</t>
  </si>
  <si>
    <t>Ort 2</t>
  </si>
  <si>
    <t>DZ 6</t>
  </si>
  <si>
    <t>Ort 1 DZ 1</t>
  </si>
  <si>
    <t>Ort 1 DZ 6</t>
  </si>
  <si>
    <t>Ort 4</t>
  </si>
  <si>
    <t>Ort 1 DZ 5</t>
  </si>
  <si>
    <t>Ort 1</t>
  </si>
  <si>
    <t>Ort 3</t>
  </si>
  <si>
    <t>Ort 4 DZ 1</t>
  </si>
  <si>
    <t>Ort 4 DZ 3</t>
  </si>
  <si>
    <t>Ort 1 DZ 4</t>
  </si>
  <si>
    <t>Ort 1 DZ 2</t>
  </si>
  <si>
    <t>Ort 1 DZ 3</t>
  </si>
  <si>
    <t>Speichersystem ohne</t>
  </si>
  <si>
    <t>Ort 3 DZ 1</t>
  </si>
  <si>
    <t>Ort 3 DZ 2</t>
  </si>
  <si>
    <t>Ort 4 DZ 2</t>
  </si>
  <si>
    <t>Bilanz- Struktur- Modell                                             VG-1 Musterstadt</t>
  </si>
  <si>
    <t>Ausspeisung VG 3</t>
  </si>
  <si>
    <t>Z1.4 abzgl Z1.5</t>
  </si>
  <si>
    <t>Z1.5 abzgl Z2</t>
  </si>
  <si>
    <t>Z2</t>
  </si>
  <si>
    <t>Zählernr. fiktiv</t>
  </si>
  <si>
    <t>Z1.6</t>
  </si>
  <si>
    <t>Z4.2</t>
  </si>
  <si>
    <t>Z1.2 abz. Z1.3</t>
  </si>
  <si>
    <t>Z3.1</t>
  </si>
  <si>
    <t>Z3.2</t>
  </si>
  <si>
    <t>Z4.3</t>
  </si>
  <si>
    <t>Z 4.1</t>
  </si>
  <si>
    <t>abzgl. Z4.2 und Z4.4; Z. fiktiv</t>
  </si>
  <si>
    <t>Z4.5</t>
  </si>
  <si>
    <t>AUS</t>
  </si>
  <si>
    <t>Pflegeheim A</t>
  </si>
  <si>
    <t>Krankenhaus B</t>
  </si>
  <si>
    <t>Alte Fassung a.B. - A</t>
  </si>
  <si>
    <t>Alte Fassung a.B. - B</t>
  </si>
  <si>
    <r>
      <t>Q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 xml:space="preserve">
in m³/d</t>
    </r>
  </si>
  <si>
    <r>
      <t>Q</t>
    </r>
    <r>
      <rPr>
        <vertAlign val="subscript"/>
        <sz val="10"/>
        <color indexed="8"/>
        <rFont val="Arial"/>
        <family val="2"/>
      </rPr>
      <t>d,NW</t>
    </r>
    <r>
      <rPr>
        <sz val="10"/>
        <color indexed="8"/>
        <rFont val="Arial"/>
        <family val="2"/>
      </rPr>
      <t xml:space="preserve">
in m³/d</t>
    </r>
  </si>
  <si>
    <t>DM</t>
  </si>
  <si>
    <t>Ort 1 DZ 2-5</t>
  </si>
  <si>
    <t>Rohrbruch</t>
  </si>
  <si>
    <t>Bei Ausfall der DEST A -
Druckabfall aber keine 
Versorgungsunterbrechung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</si>
</sst>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;\ ;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"/>
    <numFmt numFmtId="173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name val="Calibri"/>
      <family val="2"/>
    </font>
    <font>
      <vertAlign val="subscript"/>
      <sz val="12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5" fillId="0" borderId="14" xfId="0" applyFont="1" applyBorder="1" applyAlignment="1">
      <alignment/>
    </xf>
    <xf numFmtId="0" fontId="53" fillId="33" borderId="13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4" borderId="13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3" fillId="34" borderId="14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53" fillId="35" borderId="14" xfId="0" applyFont="1" applyFill="1" applyBorder="1" applyAlignment="1">
      <alignment/>
    </xf>
    <xf numFmtId="0" fontId="53" fillId="35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4" xfId="0" applyBorder="1" applyAlignment="1">
      <alignment/>
    </xf>
    <xf numFmtId="0" fontId="54" fillId="0" borderId="17" xfId="0" applyFont="1" applyBorder="1" applyAlignment="1">
      <alignment/>
    </xf>
    <xf numFmtId="0" fontId="53" fillId="36" borderId="17" xfId="0" applyFont="1" applyFill="1" applyBorder="1" applyAlignment="1">
      <alignment vertical="center"/>
    </xf>
    <xf numFmtId="0" fontId="53" fillId="36" borderId="16" xfId="0" applyFont="1" applyFill="1" applyBorder="1" applyAlignment="1">
      <alignment vertical="center"/>
    </xf>
    <xf numFmtId="0" fontId="53" fillId="36" borderId="16" xfId="0" applyFont="1" applyFill="1" applyBorder="1" applyAlignment="1">
      <alignment/>
    </xf>
    <xf numFmtId="0" fontId="53" fillId="36" borderId="18" xfId="0" applyFont="1" applyFill="1" applyBorder="1" applyAlignment="1">
      <alignment/>
    </xf>
    <xf numFmtId="0" fontId="53" fillId="36" borderId="10" xfId="0" applyFont="1" applyFill="1" applyBorder="1" applyAlignment="1">
      <alignment vertical="center"/>
    </xf>
    <xf numFmtId="0" fontId="53" fillId="36" borderId="11" xfId="0" applyFont="1" applyFill="1" applyBorder="1" applyAlignment="1">
      <alignment vertical="center"/>
    </xf>
    <xf numFmtId="0" fontId="53" fillId="36" borderId="11" xfId="0" applyFont="1" applyFill="1" applyBorder="1" applyAlignment="1">
      <alignment/>
    </xf>
    <xf numFmtId="0" fontId="53" fillId="36" borderId="12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6" fillId="0" borderId="13" xfId="0" applyFont="1" applyBorder="1" applyAlignment="1">
      <alignment/>
    </xf>
    <xf numFmtId="0" fontId="53" fillId="0" borderId="19" xfId="0" applyFont="1" applyBorder="1" applyAlignment="1">
      <alignment/>
    </xf>
    <xf numFmtId="0" fontId="53" fillId="37" borderId="0" xfId="0" applyFont="1" applyFill="1" applyBorder="1" applyAlignment="1">
      <alignment/>
    </xf>
    <xf numFmtId="0" fontId="53" fillId="38" borderId="0" xfId="0" applyFont="1" applyFill="1" applyBorder="1" applyAlignment="1">
      <alignment/>
    </xf>
    <xf numFmtId="0" fontId="53" fillId="39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14" xfId="0" applyFont="1" applyBorder="1" applyAlignment="1">
      <alignment/>
    </xf>
    <xf numFmtId="0" fontId="54" fillId="0" borderId="14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11" borderId="13" xfId="0" applyFont="1" applyFill="1" applyBorder="1" applyAlignment="1">
      <alignment/>
    </xf>
    <xf numFmtId="0" fontId="53" fillId="11" borderId="14" xfId="0" applyFont="1" applyFill="1" applyBorder="1" applyAlignment="1">
      <alignment/>
    </xf>
    <xf numFmtId="0" fontId="53" fillId="11" borderId="16" xfId="0" applyFont="1" applyFill="1" applyBorder="1" applyAlignment="1">
      <alignment/>
    </xf>
    <xf numFmtId="0" fontId="53" fillId="11" borderId="15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20" xfId="0" applyFont="1" applyBorder="1" applyAlignment="1">
      <alignment/>
    </xf>
    <xf numFmtId="0" fontId="53" fillId="0" borderId="14" xfId="0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4" fillId="0" borderId="17" xfId="0" applyFont="1" applyBorder="1" applyAlignment="1">
      <alignment horizontal="left"/>
    </xf>
    <xf numFmtId="0" fontId="56" fillId="0" borderId="0" xfId="0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3" fillId="0" borderId="14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7" xfId="0" applyFont="1" applyFill="1" applyBorder="1" applyAlignment="1">
      <alignment vertical="top" wrapText="1"/>
    </xf>
    <xf numFmtId="0" fontId="56" fillId="0" borderId="16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17" xfId="0" applyFont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Fill="1" applyBorder="1" applyAlignment="1">
      <alignment/>
    </xf>
    <xf numFmtId="0" fontId="55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3" fillId="0" borderId="12" xfId="0" applyFont="1" applyFill="1" applyBorder="1" applyAlignment="1">
      <alignment/>
    </xf>
    <xf numFmtId="0" fontId="53" fillId="13" borderId="13" xfId="0" applyFont="1" applyFill="1" applyBorder="1" applyAlignment="1">
      <alignment/>
    </xf>
    <xf numFmtId="0" fontId="53" fillId="13" borderId="14" xfId="0" applyFont="1" applyFill="1" applyBorder="1" applyAlignment="1">
      <alignment/>
    </xf>
    <xf numFmtId="0" fontId="53" fillId="13" borderId="15" xfId="0" applyFont="1" applyFill="1" applyBorder="1" applyAlignment="1">
      <alignment/>
    </xf>
    <xf numFmtId="2" fontId="53" fillId="0" borderId="20" xfId="0" applyNumberFormat="1" applyFont="1" applyBorder="1" applyAlignment="1">
      <alignment/>
    </xf>
    <xf numFmtId="3" fontId="53" fillId="0" borderId="20" xfId="0" applyNumberFormat="1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3" fillId="40" borderId="13" xfId="0" applyFont="1" applyFill="1" applyBorder="1" applyAlignment="1">
      <alignment vertical="center"/>
    </xf>
    <xf numFmtId="0" fontId="53" fillId="40" borderId="14" xfId="0" applyFont="1" applyFill="1" applyBorder="1" applyAlignment="1">
      <alignment vertical="center"/>
    </xf>
    <xf numFmtId="0" fontId="53" fillId="40" borderId="14" xfId="0" applyFont="1" applyFill="1" applyBorder="1" applyAlignment="1">
      <alignment/>
    </xf>
    <xf numFmtId="0" fontId="53" fillId="40" borderId="15" xfId="0" applyFont="1" applyFill="1" applyBorder="1" applyAlignment="1">
      <alignment/>
    </xf>
    <xf numFmtId="0" fontId="0" fillId="0" borderId="13" xfId="0" applyBorder="1" applyAlignment="1">
      <alignment/>
    </xf>
    <xf numFmtId="0" fontId="53" fillId="0" borderId="11" xfId="0" applyFont="1" applyFill="1" applyBorder="1" applyAlignment="1">
      <alignment vertical="center"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0" fontId="0" fillId="41" borderId="0" xfId="0" applyFill="1" applyBorder="1" applyAlignment="1">
      <alignment/>
    </xf>
    <xf numFmtId="0" fontId="53" fillId="41" borderId="11" xfId="0" applyFont="1" applyFill="1" applyBorder="1" applyAlignment="1">
      <alignment/>
    </xf>
    <xf numFmtId="0" fontId="54" fillId="41" borderId="0" xfId="0" applyFont="1" applyFill="1" applyBorder="1" applyAlignment="1">
      <alignment/>
    </xf>
    <xf numFmtId="0" fontId="51" fillId="41" borderId="0" xfId="0" applyFont="1" applyFill="1" applyBorder="1" applyAlignment="1">
      <alignment vertical="center" wrapText="1"/>
    </xf>
    <xf numFmtId="0" fontId="53" fillId="41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4" fillId="42" borderId="13" xfId="0" applyFont="1" applyFill="1" applyBorder="1" applyAlignment="1">
      <alignment/>
    </xf>
    <xf numFmtId="0" fontId="54" fillId="42" borderId="14" xfId="0" applyFont="1" applyFill="1" applyBorder="1" applyAlignment="1">
      <alignment/>
    </xf>
    <xf numFmtId="0" fontId="54" fillId="42" borderId="14" xfId="0" applyFont="1" applyFill="1" applyBorder="1" applyAlignment="1">
      <alignment/>
    </xf>
    <xf numFmtId="0" fontId="53" fillId="42" borderId="15" xfId="0" applyFont="1" applyFill="1" applyBorder="1" applyAlignment="1">
      <alignment/>
    </xf>
    <xf numFmtId="0" fontId="58" fillId="42" borderId="14" xfId="0" applyFont="1" applyFill="1" applyBorder="1" applyAlignment="1">
      <alignment/>
    </xf>
    <xf numFmtId="0" fontId="58" fillId="42" borderId="15" xfId="0" applyFont="1" applyFill="1" applyBorder="1" applyAlignment="1">
      <alignment/>
    </xf>
    <xf numFmtId="0" fontId="54" fillId="42" borderId="14" xfId="0" applyFont="1" applyFill="1" applyBorder="1" applyAlignment="1">
      <alignment horizontal="center"/>
    </xf>
    <xf numFmtId="0" fontId="54" fillId="42" borderId="10" xfId="0" applyFont="1" applyFill="1" applyBorder="1" applyAlignment="1">
      <alignment/>
    </xf>
    <xf numFmtId="0" fontId="54" fillId="42" borderId="11" xfId="0" applyFont="1" applyFill="1" applyBorder="1" applyAlignment="1">
      <alignment/>
    </xf>
    <xf numFmtId="0" fontId="58" fillId="42" borderId="11" xfId="0" applyFont="1" applyFill="1" applyBorder="1" applyAlignment="1">
      <alignment/>
    </xf>
    <xf numFmtId="0" fontId="58" fillId="42" borderId="12" xfId="0" applyFont="1" applyFill="1" applyBorder="1" applyAlignment="1">
      <alignment/>
    </xf>
    <xf numFmtId="0" fontId="54" fillId="42" borderId="15" xfId="0" applyFont="1" applyFill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54" fillId="0" borderId="14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42" borderId="1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42" borderId="13" xfId="0" applyFont="1" applyFill="1" applyBorder="1" applyAlignment="1">
      <alignment/>
    </xf>
    <xf numFmtId="0" fontId="53" fillId="42" borderId="14" xfId="0" applyFont="1" applyFill="1" applyBorder="1" applyAlignment="1">
      <alignment/>
    </xf>
    <xf numFmtId="0" fontId="53" fillId="42" borderId="14" xfId="0" applyFont="1" applyFill="1" applyBorder="1" applyAlignment="1">
      <alignment/>
    </xf>
    <xf numFmtId="0" fontId="0" fillId="42" borderId="14" xfId="0" applyFill="1" applyBorder="1" applyAlignment="1">
      <alignment/>
    </xf>
    <xf numFmtId="0" fontId="53" fillId="9" borderId="17" xfId="0" applyFont="1" applyFill="1" applyBorder="1" applyAlignment="1">
      <alignment vertical="center"/>
    </xf>
    <xf numFmtId="0" fontId="53" fillId="9" borderId="16" xfId="0" applyFont="1" applyFill="1" applyBorder="1" applyAlignment="1">
      <alignment vertical="center"/>
    </xf>
    <xf numFmtId="0" fontId="53" fillId="9" borderId="16" xfId="0" applyFont="1" applyFill="1" applyBorder="1" applyAlignment="1">
      <alignment/>
    </xf>
    <xf numFmtId="0" fontId="53" fillId="9" borderId="18" xfId="0" applyFont="1" applyFill="1" applyBorder="1" applyAlignment="1">
      <alignment/>
    </xf>
    <xf numFmtId="0" fontId="53" fillId="9" borderId="10" xfId="0" applyFont="1" applyFill="1" applyBorder="1" applyAlignment="1">
      <alignment vertical="center"/>
    </xf>
    <xf numFmtId="0" fontId="53" fillId="9" borderId="11" xfId="0" applyFont="1" applyFill="1" applyBorder="1" applyAlignment="1">
      <alignment vertical="center"/>
    </xf>
    <xf numFmtId="0" fontId="53" fillId="9" borderId="11" xfId="0" applyFont="1" applyFill="1" applyBorder="1" applyAlignment="1">
      <alignment/>
    </xf>
    <xf numFmtId="0" fontId="53" fillId="9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3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/>
    </xf>
    <xf numFmtId="2" fontId="54" fillId="0" borderId="11" xfId="0" applyNumberFormat="1" applyFont="1" applyFill="1" applyBorder="1" applyAlignment="1">
      <alignment horizontal="center"/>
    </xf>
    <xf numFmtId="0" fontId="54" fillId="43" borderId="13" xfId="0" applyFont="1" applyFill="1" applyBorder="1" applyAlignment="1">
      <alignment horizontal="center"/>
    </xf>
    <xf numFmtId="0" fontId="54" fillId="43" borderId="14" xfId="0" applyFont="1" applyFill="1" applyBorder="1" applyAlignment="1">
      <alignment horizontal="center"/>
    </xf>
    <xf numFmtId="0" fontId="54" fillId="43" borderId="15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173" fontId="54" fillId="0" borderId="13" xfId="0" applyNumberFormat="1" applyFont="1" applyFill="1" applyBorder="1" applyAlignment="1">
      <alignment horizontal="center"/>
    </xf>
    <xf numFmtId="173" fontId="54" fillId="0" borderId="14" xfId="0" applyNumberFormat="1" applyFont="1" applyFill="1" applyBorder="1" applyAlignment="1">
      <alignment horizontal="center"/>
    </xf>
    <xf numFmtId="173" fontId="54" fillId="0" borderId="15" xfId="0" applyNumberFormat="1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73" fontId="55" fillId="0" borderId="17" xfId="0" applyNumberFormat="1" applyFont="1" applyBorder="1" applyAlignment="1">
      <alignment horizontal="center" vertical="center"/>
    </xf>
    <xf numFmtId="173" fontId="55" fillId="0" borderId="16" xfId="0" applyNumberFormat="1" applyFont="1" applyBorder="1" applyAlignment="1">
      <alignment horizontal="center" vertical="center"/>
    </xf>
    <xf numFmtId="173" fontId="55" fillId="0" borderId="18" xfId="0" applyNumberFormat="1" applyFont="1" applyBorder="1" applyAlignment="1">
      <alignment horizontal="center" vertical="center"/>
    </xf>
    <xf numFmtId="173" fontId="55" fillId="0" borderId="10" xfId="0" applyNumberFormat="1" applyFont="1" applyBorder="1" applyAlignment="1">
      <alignment horizontal="center" vertical="center"/>
    </xf>
    <xf numFmtId="173" fontId="55" fillId="0" borderId="11" xfId="0" applyNumberFormat="1" applyFont="1" applyBorder="1" applyAlignment="1">
      <alignment horizontal="center" vertical="center"/>
    </xf>
    <xf numFmtId="173" fontId="55" fillId="0" borderId="12" xfId="0" applyNumberFormat="1" applyFont="1" applyBorder="1" applyAlignment="1">
      <alignment horizontal="center" vertical="center"/>
    </xf>
    <xf numFmtId="0" fontId="54" fillId="0" borderId="17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2" fontId="53" fillId="0" borderId="17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/>
    </xf>
    <xf numFmtId="2" fontId="54" fillId="0" borderId="14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58" fillId="42" borderId="14" xfId="0" applyNumberFormat="1" applyFont="1" applyFill="1" applyBorder="1" applyAlignment="1">
      <alignment horizontal="center"/>
    </xf>
    <xf numFmtId="0" fontId="54" fillId="42" borderId="14" xfId="0" applyFont="1" applyFill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4" fillId="0" borderId="15" xfId="0" applyNumberFormat="1" applyFont="1" applyFill="1" applyBorder="1" applyAlignment="1">
      <alignment horizontal="center"/>
    </xf>
    <xf numFmtId="2" fontId="55" fillId="0" borderId="14" xfId="0" applyNumberFormat="1" applyFont="1" applyFill="1" applyBorder="1" applyAlignment="1">
      <alignment horizontal="center"/>
    </xf>
    <xf numFmtId="3" fontId="56" fillId="0" borderId="13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 horizontal="center"/>
    </xf>
    <xf numFmtId="3" fontId="54" fillId="0" borderId="20" xfId="0" applyNumberFormat="1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3" fontId="54" fillId="0" borderId="14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173" fontId="53" fillId="0" borderId="13" xfId="0" applyNumberFormat="1" applyFont="1" applyBorder="1" applyAlignment="1">
      <alignment horizontal="center"/>
    </xf>
    <xf numFmtId="173" fontId="53" fillId="0" borderId="14" xfId="0" applyNumberFormat="1" applyFont="1" applyBorder="1" applyAlignment="1">
      <alignment horizont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72" fontId="53" fillId="0" borderId="13" xfId="0" applyNumberFormat="1" applyFont="1" applyBorder="1" applyAlignment="1">
      <alignment horizontal="right"/>
    </xf>
    <xf numFmtId="172" fontId="53" fillId="0" borderId="14" xfId="0" applyNumberFormat="1" applyFont="1" applyBorder="1" applyAlignment="1">
      <alignment horizontal="right"/>
    </xf>
    <xf numFmtId="0" fontId="59" fillId="42" borderId="17" xfId="0" applyFont="1" applyFill="1" applyBorder="1" applyAlignment="1">
      <alignment horizontal="center" vertical="center"/>
    </xf>
    <xf numFmtId="0" fontId="59" fillId="42" borderId="16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59" fillId="42" borderId="11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73" fontId="59" fillId="0" borderId="16" xfId="0" applyNumberFormat="1" applyFont="1" applyBorder="1" applyAlignment="1">
      <alignment horizontal="center" vertical="center"/>
    </xf>
    <xf numFmtId="173" fontId="59" fillId="0" borderId="11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3" fontId="53" fillId="0" borderId="14" xfId="0" applyNumberFormat="1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0" fontId="53" fillId="0" borderId="14" xfId="0" applyFont="1" applyBorder="1" applyAlignment="1">
      <alignment horizontal="left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173" fontId="59" fillId="0" borderId="13" xfId="0" applyNumberFormat="1" applyFont="1" applyBorder="1" applyAlignment="1">
      <alignment horizontal="center" vertical="center"/>
    </xf>
    <xf numFmtId="173" fontId="59" fillId="0" borderId="14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9" fillId="0" borderId="19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3" fontId="56" fillId="0" borderId="17" xfId="0" applyNumberFormat="1" applyFont="1" applyBorder="1" applyAlignment="1">
      <alignment horizontal="center"/>
    </xf>
    <xf numFmtId="3" fontId="56" fillId="0" borderId="16" xfId="0" applyNumberFormat="1" applyFont="1" applyBorder="1" applyAlignment="1">
      <alignment horizontal="center"/>
    </xf>
    <xf numFmtId="3" fontId="56" fillId="0" borderId="18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6" fillId="0" borderId="11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172" fontId="53" fillId="0" borderId="17" xfId="0" applyNumberFormat="1" applyFont="1" applyBorder="1" applyAlignment="1">
      <alignment horizontal="center" vertical="center"/>
    </xf>
    <xf numFmtId="172" fontId="53" fillId="0" borderId="16" xfId="0" applyNumberFormat="1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9" fillId="0" borderId="18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8"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66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10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75"/>
          <c:w val="0.9045"/>
          <c:h val="0.80475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/>
            </c:numRef>
          </c:cat>
          <c:val>
            <c:numRef>
              <c:f>Referenz!$CS$8:$CS$108</c:f>
              <c:numCache/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/>
            </c:numRef>
          </c:cat>
          <c:val>
            <c:numRef>
              <c:f>Referenz!$CT$8:$CT$108</c:f>
              <c:numCache/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/>
            </c:numRef>
          </c:cat>
          <c:val>
            <c:numRef>
              <c:f>Referenz!$CU$8:$CU$108</c:f>
              <c:numCache/>
            </c:numRef>
          </c:val>
        </c:ser>
        <c:axId val="2399482"/>
        <c:axId val="21595339"/>
      </c:area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 val="autoZero"/>
        <c:auto val="1"/>
        <c:lblOffset val="5"/>
        <c:tickLblSkip val="10"/>
        <c:tickMarkSkip val="5"/>
        <c:noMultiLvlLbl val="0"/>
      </c:catAx>
      <c:valAx>
        <c:axId val="21595339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75"/>
          <c:y val="0.922"/>
          <c:w val="0.766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10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08825"/>
          <c:w val="0.90625"/>
          <c:h val="0.77575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Gefahrstoffeintrag!$CS$8:$CS$108</c:f>
              <c:numCache/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Gefahrstoffeintrag!$CT$8:$CT$108</c:f>
              <c:numCache/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Gefahrstoffeintrag!$CU$8:$CU$108</c:f>
              <c:numCache/>
            </c:numRef>
          </c:val>
        </c:ser>
        <c:axId val="60140324"/>
        <c:axId val="4392005"/>
      </c:area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1"/>
        <c:lblOffset val="5"/>
        <c:tickLblSkip val="10"/>
        <c:tickMarkSkip val="5"/>
        <c:noMultiLvlLbl val="0"/>
      </c:catAx>
      <c:valAx>
        <c:axId val="4392005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22"/>
          <c:w val="0.766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08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0895"/>
          <c:w val="0.90575"/>
          <c:h val="0.77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Rohrbruch!$CS$8:$CS$108</c:f>
              <c:numCache/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Rohrbruch!$CT$8:$CT$108</c:f>
              <c:numCache/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Rohrbruch!$CU$8:$CU$108</c:f>
              <c:numCache/>
            </c:numRef>
          </c:val>
        </c:ser>
        <c:axId val="39528046"/>
        <c:axId val="20208095"/>
      </c:area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autoZero"/>
        <c:auto val="1"/>
        <c:lblOffset val="5"/>
        <c:tickLblSkip val="10"/>
        <c:tickMarkSkip val="5"/>
        <c:noMultiLvlLbl val="0"/>
      </c:catAx>
      <c:valAx>
        <c:axId val="20208095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75"/>
          <c:y val="0.9225"/>
          <c:w val="0.767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11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0815"/>
          <c:w val="0.9065"/>
          <c:h val="0.788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Trockenperiode!$CS$8:$CS$108</c:f>
              <c:numCache/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Trockenperiode!$CT$8:$CT$108</c:f>
              <c:numCache/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Trockenperiode!$CU$8:$CU$108</c:f>
              <c:numCache/>
            </c:numRef>
          </c:val>
        </c:ser>
        <c:axId val="47655128"/>
        <c:axId val="26242969"/>
      </c:area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 val="autoZero"/>
        <c:auto val="1"/>
        <c:lblOffset val="5"/>
        <c:tickLblSkip val="10"/>
        <c:tickMarkSkip val="5"/>
        <c:noMultiLvlLbl val="0"/>
      </c:catAx>
      <c:valAx>
        <c:axId val="26242969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5"/>
          <c:y val="0.9215"/>
          <c:w val="0.76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10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079"/>
          <c:w val="0.90625"/>
          <c:h val="0.7935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Referenz!$CS$8:$CS$108</c:f>
              <c:numCache>
                <c:ptCount val="101"/>
                <c:pt idx="0">
                  <c:v>6130</c:v>
                </c:pt>
                <c:pt idx="1">
                  <c:v>6130</c:v>
                </c:pt>
                <c:pt idx="2">
                  <c:v>6130</c:v>
                </c:pt>
                <c:pt idx="3">
                  <c:v>6130</c:v>
                </c:pt>
                <c:pt idx="4">
                  <c:v>6130</c:v>
                </c:pt>
                <c:pt idx="5">
                  <c:v>6130</c:v>
                </c:pt>
                <c:pt idx="6">
                  <c:v>6130</c:v>
                </c:pt>
                <c:pt idx="7">
                  <c:v>6130</c:v>
                </c:pt>
                <c:pt idx="8">
                  <c:v>6130</c:v>
                </c:pt>
                <c:pt idx="9">
                  <c:v>6130</c:v>
                </c:pt>
                <c:pt idx="10">
                  <c:v>6130</c:v>
                </c:pt>
                <c:pt idx="11">
                  <c:v>6130</c:v>
                </c:pt>
                <c:pt idx="12">
                  <c:v>6130</c:v>
                </c:pt>
                <c:pt idx="13">
                  <c:v>6130</c:v>
                </c:pt>
                <c:pt idx="14">
                  <c:v>6130</c:v>
                </c:pt>
                <c:pt idx="15">
                  <c:v>6130</c:v>
                </c:pt>
                <c:pt idx="16">
                  <c:v>6130</c:v>
                </c:pt>
                <c:pt idx="17">
                  <c:v>6130</c:v>
                </c:pt>
                <c:pt idx="18">
                  <c:v>6130</c:v>
                </c:pt>
                <c:pt idx="19">
                  <c:v>6130</c:v>
                </c:pt>
                <c:pt idx="20">
                  <c:v>6130</c:v>
                </c:pt>
                <c:pt idx="21">
                  <c:v>6130</c:v>
                </c:pt>
                <c:pt idx="22">
                  <c:v>6130</c:v>
                </c:pt>
                <c:pt idx="23">
                  <c:v>6130</c:v>
                </c:pt>
                <c:pt idx="24">
                  <c:v>6130</c:v>
                </c:pt>
                <c:pt idx="25">
                  <c:v>6130</c:v>
                </c:pt>
                <c:pt idx="26">
                  <c:v>6130</c:v>
                </c:pt>
                <c:pt idx="27">
                  <c:v>6130</c:v>
                </c:pt>
                <c:pt idx="28">
                  <c:v>6130</c:v>
                </c:pt>
                <c:pt idx="29">
                  <c:v>6130</c:v>
                </c:pt>
                <c:pt idx="30">
                  <c:v>6130</c:v>
                </c:pt>
                <c:pt idx="31">
                  <c:v>6130</c:v>
                </c:pt>
                <c:pt idx="32">
                  <c:v>6130</c:v>
                </c:pt>
                <c:pt idx="33">
                  <c:v>6130</c:v>
                </c:pt>
                <c:pt idx="34">
                  <c:v>6130</c:v>
                </c:pt>
                <c:pt idx="35">
                  <c:v>6130</c:v>
                </c:pt>
                <c:pt idx="36">
                  <c:v>6130</c:v>
                </c:pt>
                <c:pt idx="37">
                  <c:v>6130</c:v>
                </c:pt>
                <c:pt idx="38">
                  <c:v>6130</c:v>
                </c:pt>
                <c:pt idx="39">
                  <c:v>6130</c:v>
                </c:pt>
                <c:pt idx="40">
                  <c:v>6130</c:v>
                </c:pt>
                <c:pt idx="41">
                  <c:v>6130</c:v>
                </c:pt>
                <c:pt idx="42">
                  <c:v>6130</c:v>
                </c:pt>
                <c:pt idx="43">
                  <c:v>6130</c:v>
                </c:pt>
                <c:pt idx="44">
                  <c:v>6130</c:v>
                </c:pt>
                <c:pt idx="45">
                  <c:v>6130</c:v>
                </c:pt>
                <c:pt idx="46">
                  <c:v>6130</c:v>
                </c:pt>
                <c:pt idx="47">
                  <c:v>6130</c:v>
                </c:pt>
                <c:pt idx="48">
                  <c:v>6130</c:v>
                </c:pt>
                <c:pt idx="49">
                  <c:v>6130</c:v>
                </c:pt>
                <c:pt idx="50">
                  <c:v>6130</c:v>
                </c:pt>
                <c:pt idx="51">
                  <c:v>6130</c:v>
                </c:pt>
                <c:pt idx="52">
                  <c:v>6130</c:v>
                </c:pt>
                <c:pt idx="53">
                  <c:v>6130</c:v>
                </c:pt>
                <c:pt idx="54">
                  <c:v>6130</c:v>
                </c:pt>
                <c:pt idx="55">
                  <c:v>6130</c:v>
                </c:pt>
                <c:pt idx="56">
                  <c:v>6130</c:v>
                </c:pt>
                <c:pt idx="57">
                  <c:v>6130</c:v>
                </c:pt>
                <c:pt idx="58">
                  <c:v>6130</c:v>
                </c:pt>
                <c:pt idx="59">
                  <c:v>6130</c:v>
                </c:pt>
                <c:pt idx="60">
                  <c:v>6130</c:v>
                </c:pt>
                <c:pt idx="61">
                  <c:v>6130</c:v>
                </c:pt>
                <c:pt idx="62">
                  <c:v>6130</c:v>
                </c:pt>
                <c:pt idx="63">
                  <c:v>6130</c:v>
                </c:pt>
                <c:pt idx="64">
                  <c:v>6130</c:v>
                </c:pt>
                <c:pt idx="65">
                  <c:v>6130</c:v>
                </c:pt>
                <c:pt idx="66">
                  <c:v>6130</c:v>
                </c:pt>
                <c:pt idx="67">
                  <c:v>6130</c:v>
                </c:pt>
                <c:pt idx="68">
                  <c:v>6130</c:v>
                </c:pt>
                <c:pt idx="69">
                  <c:v>6130</c:v>
                </c:pt>
                <c:pt idx="70">
                  <c:v>6130</c:v>
                </c:pt>
                <c:pt idx="71">
                  <c:v>6130</c:v>
                </c:pt>
                <c:pt idx="72">
                  <c:v>6130</c:v>
                </c:pt>
                <c:pt idx="73">
                  <c:v>6130</c:v>
                </c:pt>
                <c:pt idx="74">
                  <c:v>6130</c:v>
                </c:pt>
                <c:pt idx="75">
                  <c:v>6130</c:v>
                </c:pt>
                <c:pt idx="76">
                  <c:v>6130</c:v>
                </c:pt>
                <c:pt idx="77">
                  <c:v>6130</c:v>
                </c:pt>
                <c:pt idx="78">
                  <c:v>6130</c:v>
                </c:pt>
                <c:pt idx="79">
                  <c:v>6130</c:v>
                </c:pt>
                <c:pt idx="80">
                  <c:v>6130</c:v>
                </c:pt>
                <c:pt idx="81">
                  <c:v>6130</c:v>
                </c:pt>
                <c:pt idx="82">
                  <c:v>6130</c:v>
                </c:pt>
                <c:pt idx="83">
                  <c:v>6130</c:v>
                </c:pt>
                <c:pt idx="84">
                  <c:v>6130</c:v>
                </c:pt>
                <c:pt idx="85">
                  <c:v>6130</c:v>
                </c:pt>
                <c:pt idx="86">
                  <c:v>6130</c:v>
                </c:pt>
                <c:pt idx="87">
                  <c:v>6130</c:v>
                </c:pt>
                <c:pt idx="88">
                  <c:v>6130</c:v>
                </c:pt>
                <c:pt idx="89">
                  <c:v>6130</c:v>
                </c:pt>
                <c:pt idx="90">
                  <c:v>6130</c:v>
                </c:pt>
                <c:pt idx="91">
                  <c:v>6130</c:v>
                </c:pt>
                <c:pt idx="92">
                  <c:v>6130</c:v>
                </c:pt>
                <c:pt idx="93">
                  <c:v>6130</c:v>
                </c:pt>
                <c:pt idx="94">
                  <c:v>6130</c:v>
                </c:pt>
                <c:pt idx="95">
                  <c:v>6130</c:v>
                </c:pt>
                <c:pt idx="96">
                  <c:v>6130</c:v>
                </c:pt>
                <c:pt idx="97">
                  <c:v>6130</c:v>
                </c:pt>
                <c:pt idx="98">
                  <c:v>6130</c:v>
                </c:pt>
                <c:pt idx="99">
                  <c:v>6130</c:v>
                </c:pt>
                <c:pt idx="100">
                  <c:v>6130</c:v>
                </c:pt>
              </c:numCache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Referenz!$CT$8:$CT$108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Referenz!$CU$8:$CU$108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4860130"/>
        <c:axId val="45305715"/>
      </c:area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05715"/>
        <c:crosses val="autoZero"/>
        <c:auto val="1"/>
        <c:lblOffset val="5"/>
        <c:tickLblSkip val="10"/>
        <c:tickMarkSkip val="5"/>
        <c:noMultiLvlLbl val="0"/>
      </c:catAx>
      <c:valAx>
        <c:axId val="45305715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601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22"/>
          <c:w val="0.766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Versorgungssituation</a:t>
            </a:r>
          </a:p>
        </c:rich>
      </c:tx>
      <c:layout>
        <c:manualLayout>
          <c:xMode val="factor"/>
          <c:yMode val="factor"/>
          <c:x val="-0.011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07925"/>
          <c:w val="0.9065"/>
          <c:h val="0.793"/>
        </c:manualLayout>
      </c:layout>
      <c:areaChart>
        <c:grouping val="stacked"/>
        <c:varyColors val="0"/>
        <c:ser>
          <c:idx val="1"/>
          <c:order val="0"/>
          <c:tx>
            <c:v>Normalversorgung</c:v>
          </c:tx>
          <c:spPr>
            <a:solidFill>
              <a:srgbClr val="99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'fl. Stromausfall'!$CS$8:$CS$108</c:f>
              <c:numCache/>
            </c:numRef>
          </c:val>
        </c:ser>
        <c:ser>
          <c:idx val="2"/>
          <c:order val="1"/>
          <c:tx>
            <c:v>Zeitlich begrenzte Versorgung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'fl. Stromausfall'!$CT$8:$CT$108</c:f>
              <c:numCache/>
            </c:numRef>
          </c:val>
        </c:ser>
        <c:ser>
          <c:idx val="3"/>
          <c:order val="2"/>
          <c:tx>
            <c:v>Versorgungsunterbrechung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Referenz!$CR$8:$CR$108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'fl. Stromausfall'!$CU$8:$CU$108</c:f>
              <c:numCache/>
            </c:numRef>
          </c:val>
        </c:ser>
        <c:axId val="5098252"/>
        <c:axId val="45884269"/>
      </c:area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in 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 val="autoZero"/>
        <c:auto val="1"/>
        <c:lblOffset val="5"/>
        <c:tickLblSkip val="10"/>
        <c:tickMarkSkip val="5"/>
        <c:noMultiLvlLbl val="0"/>
      </c:catAx>
      <c:valAx>
        <c:axId val="45884269"/>
        <c:scaling>
          <c:orientation val="minMax"/>
          <c:max val="6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Einwohner in 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"/>
          <c:y val="0.922"/>
          <c:w val="0.766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3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26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28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29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31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34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35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36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42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43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45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46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48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50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53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54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55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56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59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62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69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7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7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76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79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8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57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75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81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90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91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10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49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3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4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7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8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9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13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16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17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18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19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20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21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22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2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2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25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26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2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28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29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30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31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32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3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34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3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4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7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8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9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13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16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17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18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19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20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21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22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2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2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25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26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2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28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29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30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31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32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3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34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3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4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7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8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9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13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16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17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18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19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20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21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22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2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2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25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26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2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28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29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30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31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32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3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34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3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4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7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8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9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13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16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17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18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19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20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21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22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2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2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25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26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2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28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29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30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31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32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3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34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78</xdr:row>
      <xdr:rowOff>209550</xdr:rowOff>
    </xdr:from>
    <xdr:to>
      <xdr:col>66</xdr:col>
      <xdr:colOff>0</xdr:colOff>
      <xdr:row>101</xdr:row>
      <xdr:rowOff>152400</xdr:rowOff>
    </xdr:to>
    <xdr:graphicFrame>
      <xdr:nvGraphicFramePr>
        <xdr:cNvPr id="1" name="Diagramm 70"/>
        <xdr:cNvGraphicFramePr/>
      </xdr:nvGraphicFramePr>
      <xdr:xfrm>
        <a:off x="6315075" y="16554450"/>
        <a:ext cx="10115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68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H="1">
          <a:off x="2495550" y="1383030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85</xdr:row>
      <xdr:rowOff>200025</xdr:rowOff>
    </xdr:from>
    <xdr:to>
      <xdr:col>14</xdr:col>
      <xdr:colOff>238125</xdr:colOff>
      <xdr:row>86</xdr:row>
      <xdr:rowOff>0</xdr:rowOff>
    </xdr:to>
    <xdr:sp>
      <xdr:nvSpPr>
        <xdr:cNvPr id="3" name="Gerade Verbindung mit Pfeil 3"/>
        <xdr:cNvSpPr>
          <a:spLocks/>
        </xdr:cNvSpPr>
      </xdr:nvSpPr>
      <xdr:spPr>
        <a:xfrm flipV="1">
          <a:off x="3457575" y="179641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209550</xdr:rowOff>
    </xdr:from>
    <xdr:to>
      <xdr:col>18</xdr:col>
      <xdr:colOff>9525</xdr:colOff>
      <xdr:row>83</xdr:row>
      <xdr:rowOff>171450</xdr:rowOff>
    </xdr:to>
    <xdr:sp>
      <xdr:nvSpPr>
        <xdr:cNvPr id="4" name="Gerade Verbindung mit Pfeil 4"/>
        <xdr:cNvSpPr>
          <a:spLocks/>
        </xdr:cNvSpPr>
      </xdr:nvSpPr>
      <xdr:spPr>
        <a:xfrm flipH="1" flipV="1">
          <a:off x="4638675" y="15716250"/>
          <a:ext cx="9525" cy="18192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60</xdr:row>
      <xdr:rowOff>9525</xdr:rowOff>
    </xdr:from>
    <xdr:to>
      <xdr:col>34</xdr:col>
      <xdr:colOff>0</xdr:colOff>
      <xdr:row>60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648200" y="12582525"/>
          <a:ext cx="38004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200025</xdr:rowOff>
    </xdr:from>
    <xdr:to>
      <xdr:col>8</xdr:col>
      <xdr:colOff>228600</xdr:colOff>
      <xdr:row>81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2486025" y="16544925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45</xdr:col>
      <xdr:colOff>0</xdr:colOff>
      <xdr:row>28</xdr:row>
      <xdr:rowOff>19050</xdr:rowOff>
    </xdr:to>
    <xdr:sp>
      <xdr:nvSpPr>
        <xdr:cNvPr id="7" name="Gerade Verbindung mit Pfeil 7"/>
        <xdr:cNvSpPr>
          <a:spLocks/>
        </xdr:cNvSpPr>
      </xdr:nvSpPr>
      <xdr:spPr>
        <a:xfrm flipV="1">
          <a:off x="10610850" y="5886450"/>
          <a:ext cx="44767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49</xdr:col>
      <xdr:colOff>9525</xdr:colOff>
      <xdr:row>25</xdr:row>
      <xdr:rowOff>200025</xdr:rowOff>
    </xdr:to>
    <xdr:sp>
      <xdr:nvSpPr>
        <xdr:cNvPr id="8" name="Gerade Verbindung mit Pfeil 8"/>
        <xdr:cNvSpPr>
          <a:spLocks/>
        </xdr:cNvSpPr>
      </xdr:nvSpPr>
      <xdr:spPr>
        <a:xfrm flipV="1">
          <a:off x="12096750" y="5029200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9525</xdr:rowOff>
    </xdr:from>
    <xdr:to>
      <xdr:col>54</xdr:col>
      <xdr:colOff>257175</xdr:colOff>
      <xdr:row>23</xdr:row>
      <xdr:rowOff>9525</xdr:rowOff>
    </xdr:to>
    <xdr:sp>
      <xdr:nvSpPr>
        <xdr:cNvPr id="9" name="Gerade Verbindung mit Pfeil 9"/>
        <xdr:cNvSpPr>
          <a:spLocks/>
        </xdr:cNvSpPr>
      </xdr:nvSpPr>
      <xdr:spPr>
        <a:xfrm flipH="1">
          <a:off x="13134975" y="4829175"/>
          <a:ext cx="495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9525</xdr:rowOff>
    </xdr:from>
    <xdr:to>
      <xdr:col>29</xdr:col>
      <xdr:colOff>9525</xdr:colOff>
      <xdr:row>23</xdr:row>
      <xdr:rowOff>9525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258050" y="4410075"/>
          <a:ext cx="9525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4876800" y="64960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</xdr:rowOff>
    </xdr:from>
    <xdr:to>
      <xdr:col>18</xdr:col>
      <xdr:colOff>0</xdr:colOff>
      <xdr:row>62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4638675" y="1258252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9525</xdr:colOff>
      <xdr:row>44</xdr:row>
      <xdr:rowOff>0</xdr:rowOff>
    </xdr:from>
    <xdr:to>
      <xdr:col>81</xdr:col>
      <xdr:colOff>9525</xdr:colOff>
      <xdr:row>45</xdr:row>
      <xdr:rowOff>209550</xdr:rowOff>
    </xdr:to>
    <xdr:sp>
      <xdr:nvSpPr>
        <xdr:cNvPr id="13" name="Gerade Verbindung mit Pfeil 13"/>
        <xdr:cNvSpPr>
          <a:spLocks/>
        </xdr:cNvSpPr>
      </xdr:nvSpPr>
      <xdr:spPr>
        <a:xfrm flipV="1">
          <a:off x="20021550" y="9220200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9525</xdr:rowOff>
    </xdr:from>
    <xdr:to>
      <xdr:col>14</xdr:col>
      <xdr:colOff>238125</xdr:colOff>
      <xdr:row>50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>
          <a:off x="3467100" y="10487025"/>
          <a:ext cx="4572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0</xdr:rowOff>
    </xdr:from>
    <xdr:to>
      <xdr:col>57</xdr:col>
      <xdr:colOff>9525</xdr:colOff>
      <xdr:row>38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3354050" y="7962900"/>
          <a:ext cx="8001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16" name="Gerade Verbindung mit Pfeil 16"/>
        <xdr:cNvSpPr>
          <a:spLocks/>
        </xdr:cNvSpPr>
      </xdr:nvSpPr>
      <xdr:spPr>
        <a:xfrm>
          <a:off x="5838825" y="10477500"/>
          <a:ext cx="2286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9525</xdr:colOff>
      <xdr:row>45</xdr:row>
      <xdr:rowOff>9525</xdr:rowOff>
    </xdr:from>
    <xdr:to>
      <xdr:col>61</xdr:col>
      <xdr:colOff>9525</xdr:colOff>
      <xdr:row>47</xdr:row>
      <xdr:rowOff>9525</xdr:rowOff>
    </xdr:to>
    <xdr:sp>
      <xdr:nvSpPr>
        <xdr:cNvPr id="17" name="Gerade Verbindung mit Pfeil 17"/>
        <xdr:cNvSpPr>
          <a:spLocks/>
        </xdr:cNvSpPr>
      </xdr:nvSpPr>
      <xdr:spPr>
        <a:xfrm flipV="1">
          <a:off x="15182850" y="9439275"/>
          <a:ext cx="0" cy="4191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9525</xdr:colOff>
      <xdr:row>40</xdr:row>
      <xdr:rowOff>0</xdr:rowOff>
    </xdr:from>
    <xdr:to>
      <xdr:col>50</xdr:col>
      <xdr:colOff>19050</xdr:colOff>
      <xdr:row>47</xdr:row>
      <xdr:rowOff>9525</xdr:rowOff>
    </xdr:to>
    <xdr:sp>
      <xdr:nvSpPr>
        <xdr:cNvPr id="18" name="Gerade Verbindung mit Pfeil 18"/>
        <xdr:cNvSpPr>
          <a:spLocks/>
        </xdr:cNvSpPr>
      </xdr:nvSpPr>
      <xdr:spPr>
        <a:xfrm flipH="1" flipV="1">
          <a:off x="12353925" y="8382000"/>
          <a:ext cx="9525" cy="14763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41</xdr:row>
      <xdr:rowOff>9525</xdr:rowOff>
    </xdr:from>
    <xdr:to>
      <xdr:col>38</xdr:col>
      <xdr:colOff>9525</xdr:colOff>
      <xdr:row>44</xdr:row>
      <xdr:rowOff>9525</xdr:rowOff>
    </xdr:to>
    <xdr:sp>
      <xdr:nvSpPr>
        <xdr:cNvPr id="19" name="Gerade Verbindung mit Pfeil 19"/>
        <xdr:cNvSpPr>
          <a:spLocks/>
        </xdr:cNvSpPr>
      </xdr:nvSpPr>
      <xdr:spPr>
        <a:xfrm flipV="1">
          <a:off x="9410700" y="8601075"/>
          <a:ext cx="0" cy="6286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200025</xdr:rowOff>
    </xdr:from>
    <xdr:to>
      <xdr:col>50</xdr:col>
      <xdr:colOff>9525</xdr:colOff>
      <xdr:row>43</xdr:row>
      <xdr:rowOff>0</xdr:rowOff>
    </xdr:to>
    <xdr:sp>
      <xdr:nvSpPr>
        <xdr:cNvPr id="20" name="Gerade Verbindung mit Pfeil 20"/>
        <xdr:cNvSpPr>
          <a:spLocks/>
        </xdr:cNvSpPr>
      </xdr:nvSpPr>
      <xdr:spPr>
        <a:xfrm flipV="1">
          <a:off x="7991475" y="9001125"/>
          <a:ext cx="43624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200025</xdr:rowOff>
    </xdr:from>
    <xdr:to>
      <xdr:col>45</xdr:col>
      <xdr:colOff>0</xdr:colOff>
      <xdr:row>22</xdr:row>
      <xdr:rowOff>200025</xdr:rowOff>
    </xdr:to>
    <xdr:sp>
      <xdr:nvSpPr>
        <xdr:cNvPr id="21" name="Gerade Verbindung mit Pfeil 21"/>
        <xdr:cNvSpPr>
          <a:spLocks/>
        </xdr:cNvSpPr>
      </xdr:nvSpPr>
      <xdr:spPr>
        <a:xfrm flipH="1">
          <a:off x="9877425" y="4810125"/>
          <a:ext cx="11811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0</xdr:rowOff>
    </xdr:from>
    <xdr:to>
      <xdr:col>37</xdr:col>
      <xdr:colOff>238125</xdr:colOff>
      <xdr:row>23</xdr:row>
      <xdr:rowOff>9525</xdr:rowOff>
    </xdr:to>
    <xdr:sp>
      <xdr:nvSpPr>
        <xdr:cNvPr id="22" name="Gerade Verbindung mit Pfeil 22"/>
        <xdr:cNvSpPr>
          <a:spLocks/>
        </xdr:cNvSpPr>
      </xdr:nvSpPr>
      <xdr:spPr>
        <a:xfrm flipV="1">
          <a:off x="5838825" y="4819650"/>
          <a:ext cx="356235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9525</xdr:colOff>
      <xdr:row>16</xdr:row>
      <xdr:rowOff>209550</xdr:rowOff>
    </xdr:to>
    <xdr:sp>
      <xdr:nvSpPr>
        <xdr:cNvPr id="23" name="Gerade Verbindung mit Pfeil 23"/>
        <xdr:cNvSpPr>
          <a:spLocks/>
        </xdr:cNvSpPr>
      </xdr:nvSpPr>
      <xdr:spPr>
        <a:xfrm flipH="1">
          <a:off x="9639300" y="3152775"/>
          <a:ext cx="9525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209550</xdr:rowOff>
    </xdr:from>
    <xdr:to>
      <xdr:col>34</xdr:col>
      <xdr:colOff>238125</xdr:colOff>
      <xdr:row>18</xdr:row>
      <xdr:rowOff>209550</xdr:rowOff>
    </xdr:to>
    <xdr:sp>
      <xdr:nvSpPr>
        <xdr:cNvPr id="24" name="Gerade Verbindung mit Pfeil 24"/>
        <xdr:cNvSpPr>
          <a:spLocks/>
        </xdr:cNvSpPr>
      </xdr:nvSpPr>
      <xdr:spPr>
        <a:xfrm flipH="1">
          <a:off x="8220075" y="398145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200025</xdr:rowOff>
    </xdr:from>
    <xdr:to>
      <xdr:col>24</xdr:col>
      <xdr:colOff>219075</xdr:colOff>
      <xdr:row>8</xdr:row>
      <xdr:rowOff>209550</xdr:rowOff>
    </xdr:to>
    <xdr:sp>
      <xdr:nvSpPr>
        <xdr:cNvPr id="25" name="Gerade Verbindung mit Pfeil 25"/>
        <xdr:cNvSpPr>
          <a:spLocks/>
        </xdr:cNvSpPr>
      </xdr:nvSpPr>
      <xdr:spPr>
        <a:xfrm>
          <a:off x="2981325" y="1876425"/>
          <a:ext cx="33051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209550</xdr:rowOff>
    </xdr:from>
    <xdr:to>
      <xdr:col>14</xdr:col>
      <xdr:colOff>219075</xdr:colOff>
      <xdr:row>40</xdr:row>
      <xdr:rowOff>0</xdr:rowOff>
    </xdr:to>
    <xdr:sp>
      <xdr:nvSpPr>
        <xdr:cNvPr id="26" name="Gerade Verbindung mit Pfeil 26"/>
        <xdr:cNvSpPr>
          <a:spLocks/>
        </xdr:cNvSpPr>
      </xdr:nvSpPr>
      <xdr:spPr>
        <a:xfrm flipV="1">
          <a:off x="3200400" y="8382000"/>
          <a:ext cx="7048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228600</xdr:colOff>
      <xdr:row>37</xdr:row>
      <xdr:rowOff>0</xdr:rowOff>
    </xdr:from>
    <xdr:to>
      <xdr:col>77</xdr:col>
      <xdr:colOff>9525</xdr:colOff>
      <xdr:row>37</xdr:row>
      <xdr:rowOff>9525</xdr:rowOff>
    </xdr:to>
    <xdr:sp>
      <xdr:nvSpPr>
        <xdr:cNvPr id="27" name="Gerade Verbindung mit Pfeil 27"/>
        <xdr:cNvSpPr>
          <a:spLocks/>
        </xdr:cNvSpPr>
      </xdr:nvSpPr>
      <xdr:spPr>
        <a:xfrm flipV="1">
          <a:off x="18573750" y="7753350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0</xdr:rowOff>
    </xdr:from>
    <xdr:to>
      <xdr:col>66</xdr:col>
      <xdr:colOff>238125</xdr:colOff>
      <xdr:row>37</xdr:row>
      <xdr:rowOff>9525</xdr:rowOff>
    </xdr:to>
    <xdr:sp>
      <xdr:nvSpPr>
        <xdr:cNvPr id="28" name="Gerade Verbindung mit Pfeil 28"/>
        <xdr:cNvSpPr>
          <a:spLocks/>
        </xdr:cNvSpPr>
      </xdr:nvSpPr>
      <xdr:spPr>
        <a:xfrm flipV="1">
          <a:off x="16182975" y="7753350"/>
          <a:ext cx="485775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27</xdr:row>
      <xdr:rowOff>9525</xdr:rowOff>
    </xdr:to>
    <xdr:sp>
      <xdr:nvSpPr>
        <xdr:cNvPr id="29" name="Gerade Verbindung mit Pfeil 29"/>
        <xdr:cNvSpPr>
          <a:spLocks/>
        </xdr:cNvSpPr>
      </xdr:nvSpPr>
      <xdr:spPr>
        <a:xfrm flipV="1">
          <a:off x="4886325" y="5238750"/>
          <a:ext cx="0" cy="4286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15</xdr:col>
      <xdr:colOff>0</xdr:colOff>
      <xdr:row>21</xdr:row>
      <xdr:rowOff>0</xdr:rowOff>
    </xdr:to>
    <xdr:sp>
      <xdr:nvSpPr>
        <xdr:cNvPr id="30" name="Gerade Verbindung mit Pfeil 30"/>
        <xdr:cNvSpPr>
          <a:spLocks/>
        </xdr:cNvSpPr>
      </xdr:nvSpPr>
      <xdr:spPr>
        <a:xfrm flipH="1">
          <a:off x="2733675" y="4400550"/>
          <a:ext cx="11906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17</xdr:row>
      <xdr:rowOff>9525</xdr:rowOff>
    </xdr:from>
    <xdr:to>
      <xdr:col>55</xdr:col>
      <xdr:colOff>19050</xdr:colOff>
      <xdr:row>17</xdr:row>
      <xdr:rowOff>19050</xdr:rowOff>
    </xdr:to>
    <xdr:sp>
      <xdr:nvSpPr>
        <xdr:cNvPr id="31" name="Gerade Verbindung mit Pfeil 31"/>
        <xdr:cNvSpPr>
          <a:spLocks/>
        </xdr:cNvSpPr>
      </xdr:nvSpPr>
      <xdr:spPr>
        <a:xfrm flipH="1">
          <a:off x="13154025" y="3571875"/>
          <a:ext cx="4953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67</xdr:col>
      <xdr:colOff>9525</xdr:colOff>
      <xdr:row>17</xdr:row>
      <xdr:rowOff>0</xdr:rowOff>
    </xdr:to>
    <xdr:sp>
      <xdr:nvSpPr>
        <xdr:cNvPr id="32" name="Gerade Verbindung mit Pfeil 32"/>
        <xdr:cNvSpPr>
          <a:spLocks/>
        </xdr:cNvSpPr>
      </xdr:nvSpPr>
      <xdr:spPr>
        <a:xfrm flipH="1">
          <a:off x="14144625" y="3562350"/>
          <a:ext cx="25527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238125</xdr:colOff>
      <xdr:row>6</xdr:row>
      <xdr:rowOff>9525</xdr:rowOff>
    </xdr:from>
    <xdr:to>
      <xdr:col>28</xdr:col>
      <xdr:colOff>238125</xdr:colOff>
      <xdr:row>7</xdr:row>
      <xdr:rowOff>209550</xdr:rowOff>
    </xdr:to>
    <xdr:sp>
      <xdr:nvSpPr>
        <xdr:cNvPr id="33" name="Gerade Verbindung mit Pfeil 33"/>
        <xdr:cNvSpPr>
          <a:spLocks/>
        </xdr:cNvSpPr>
      </xdr:nvSpPr>
      <xdr:spPr>
        <a:xfrm flipH="1" flipV="1">
          <a:off x="7258050" y="1266825"/>
          <a:ext cx="0" cy="4095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sp>
      <xdr:nvSpPr>
        <xdr:cNvPr id="34" name="Gerade Verbindung mit Pfeil 34"/>
        <xdr:cNvSpPr>
          <a:spLocks/>
        </xdr:cNvSpPr>
      </xdr:nvSpPr>
      <xdr:spPr>
        <a:xfrm flipV="1">
          <a:off x="9401175" y="9639300"/>
          <a:ext cx="0" cy="2190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T126"/>
  <sheetViews>
    <sheetView tabSelected="1" zoomScale="40" zoomScaleNormal="40" zoomScaleSheetLayoutView="40" zoomScalePageLayoutView="55" workbookViewId="0" topLeftCell="A1">
      <selection activeCell="D23" sqref="D23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0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1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39">$BY$60-CT8-CU8</f>
        <v>6130</v>
      </c>
      <c r="CT8" s="65">
        <f aca="true" t="shared" si="1" ref="CT8:CT39">SUMIF($AJ$67:$AM$76,"&gt;"&amp;CR8,$AF$67:$AI$76)</f>
        <v>0</v>
      </c>
      <c r="CU8" s="65">
        <f aca="true" t="shared" si="2" ref="CU8:CU39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4.94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6130</v>
      </c>
      <c r="CT9" s="65">
        <f t="shared" si="1"/>
        <v>0</v>
      </c>
      <c r="CU9" s="65">
        <f t="shared" si="2"/>
        <v>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1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4.94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6130</v>
      </c>
      <c r="CT10" s="65">
        <f t="shared" si="1"/>
        <v>0</v>
      </c>
      <c r="CU10" s="65">
        <f t="shared" si="2"/>
        <v>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4.94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6130</v>
      </c>
      <c r="CT11" s="65">
        <f t="shared" si="1"/>
        <v>0</v>
      </c>
      <c r="CU11" s="65">
        <f t="shared" si="2"/>
        <v>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11.69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164.07999999999998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6130</v>
      </c>
      <c r="CT12" s="65">
        <f t="shared" si="1"/>
        <v>0</v>
      </c>
      <c r="CU12" s="65">
        <f t="shared" si="2"/>
        <v>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11.69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164.07999999999998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1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6130</v>
      </c>
      <c r="CT13" s="65">
        <f t="shared" si="1"/>
        <v>0</v>
      </c>
      <c r="CU13" s="65">
        <f t="shared" si="2"/>
        <v>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11.69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4.94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6130</v>
      </c>
      <c r="CT14" s="65">
        <f t="shared" si="1"/>
        <v>0</v>
      </c>
      <c r="CU14" s="65">
        <f t="shared" si="2"/>
        <v>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1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164.07999999999998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0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11.68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6130</v>
      </c>
      <c r="CT15" s="65">
        <f t="shared" si="1"/>
        <v>0</v>
      </c>
      <c r="CU15" s="65">
        <f t="shared" si="2"/>
        <v>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147.45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237.85999999999999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11.68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6130</v>
      </c>
      <c r="CT16" s="65">
        <f t="shared" si="1"/>
        <v>0</v>
      </c>
      <c r="CU16" s="65">
        <f t="shared" si="2"/>
        <v>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11.69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147.45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11.69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237.85999999999999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11.68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6130</v>
      </c>
      <c r="CT17" s="65">
        <f t="shared" si="1"/>
        <v>0</v>
      </c>
      <c r="CU17" s="65">
        <f t="shared" si="2"/>
        <v>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0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147.45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4.94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237.85999999999999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6130</v>
      </c>
      <c r="CT18" s="65">
        <f t="shared" si="1"/>
        <v>0</v>
      </c>
      <c r="CU18" s="65">
        <f t="shared" si="2"/>
        <v>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147.45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65</v>
      </c>
      <c r="AQ19" s="220"/>
      <c r="AT19" s="3" t="s">
        <v>157</v>
      </c>
      <c r="AU19" s="4"/>
      <c r="AV19" s="4"/>
      <c r="AW19" s="4"/>
      <c r="AX19" s="211">
        <f>BH28</f>
        <v>62.1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6130</v>
      </c>
      <c r="CT19" s="65">
        <f t="shared" si="1"/>
        <v>0</v>
      </c>
      <c r="CU19" s="65">
        <f t="shared" si="2"/>
        <v>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10"/>
      <c r="AJ20" s="6" t="s">
        <v>0</v>
      </c>
      <c r="AK20" s="7"/>
      <c r="AL20" s="111"/>
      <c r="AM20" s="111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11.68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11.68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6130</v>
      </c>
      <c r="CT20" s="65">
        <f t="shared" si="1"/>
        <v>0</v>
      </c>
      <c r="CU20" s="65">
        <f t="shared" si="2"/>
        <v>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 t="str">
        <f>IF(AT24="unbegrenzt",IF(AD19&gt;=0,"unbegrenzt",AD11/AD19*(-1)),AT24+AD11/AD15)</f>
        <v>unbegrenzt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4.94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164.07999999999998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0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6130</v>
      </c>
      <c r="CT21" s="65">
        <f t="shared" si="1"/>
        <v>0</v>
      </c>
      <c r="CU21" s="65">
        <f t="shared" si="2"/>
        <v>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0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105.53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0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6130</v>
      </c>
      <c r="CT22" s="65">
        <f t="shared" si="1"/>
        <v>0</v>
      </c>
      <c r="CU22" s="65">
        <f t="shared" si="2"/>
        <v>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41.92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10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6130</v>
      </c>
      <c r="CT23" s="65">
        <f t="shared" si="1"/>
        <v>0</v>
      </c>
      <c r="CU23" s="65">
        <f t="shared" si="2"/>
        <v>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 t="str">
        <f>IF(AZ28="AUS",AX15/AX18,IF(Y54="unbegrenzt",(IF(AX22&gt;=0,"unbegrenzt",AX15/AX22*(-1))),Y54+AX15/AX18))</f>
        <v>unbegrenzt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1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6130</v>
      </c>
      <c r="CT24" s="65">
        <f t="shared" si="1"/>
        <v>0</v>
      </c>
      <c r="CU24" s="65">
        <f t="shared" si="2"/>
        <v>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0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6130</v>
      </c>
      <c r="CT25" s="65">
        <f t="shared" si="1"/>
        <v>0</v>
      </c>
      <c r="CU25" s="65">
        <f t="shared" si="2"/>
        <v>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62.1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6130</v>
      </c>
      <c r="CT26" s="65">
        <f t="shared" si="1"/>
        <v>0</v>
      </c>
      <c r="CU26" s="65">
        <f t="shared" si="2"/>
        <v>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62.1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6130</v>
      </c>
      <c r="CT27" s="65">
        <f t="shared" si="1"/>
        <v>0</v>
      </c>
      <c r="CU27" s="65">
        <f t="shared" si="2"/>
        <v>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65</v>
      </c>
      <c r="BA28" s="220"/>
      <c r="BD28" s="10" t="s">
        <v>18</v>
      </c>
      <c r="BE28" s="11"/>
      <c r="BF28" s="11"/>
      <c r="BG28" s="11"/>
      <c r="BH28" s="213">
        <f>BH31</f>
        <v>62.1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6130</v>
      </c>
      <c r="CT28" s="65">
        <f t="shared" si="1"/>
        <v>0</v>
      </c>
      <c r="CU28" s="65">
        <f t="shared" si="2"/>
        <v>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65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11"/>
      <c r="AW29" s="111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6130</v>
      </c>
      <c r="CT29" s="65">
        <f t="shared" si="1"/>
        <v>0</v>
      </c>
      <c r="CU29" s="65">
        <f t="shared" si="2"/>
        <v>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11"/>
      <c r="S30" s="111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237.85999999999999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6130</v>
      </c>
      <c r="CT30" s="65">
        <f t="shared" si="1"/>
        <v>0</v>
      </c>
      <c r="CU30" s="65">
        <f t="shared" si="2"/>
        <v>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41.92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1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62.1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6130</v>
      </c>
      <c r="CT31" s="65">
        <f t="shared" si="1"/>
        <v>0</v>
      </c>
      <c r="CU31" s="65">
        <f t="shared" si="2"/>
        <v>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0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6130</v>
      </c>
      <c r="CT32" s="65">
        <f t="shared" si="1"/>
        <v>0</v>
      </c>
      <c r="CU32" s="65">
        <f t="shared" si="2"/>
        <v>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247.85999999999999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6130</v>
      </c>
      <c r="CT33" s="65">
        <f t="shared" si="1"/>
        <v>0</v>
      </c>
      <c r="CU33" s="65">
        <f t="shared" si="2"/>
        <v>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247.85999999999999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6130</v>
      </c>
      <c r="CT34" s="65">
        <f t="shared" si="1"/>
        <v>0</v>
      </c>
      <c r="CU34" s="65">
        <f t="shared" si="2"/>
        <v>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247.85999999999999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6130</v>
      </c>
      <c r="CT35" s="65">
        <f t="shared" si="1"/>
        <v>0</v>
      </c>
      <c r="CU35" s="65">
        <f t="shared" si="2"/>
        <v>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65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6130</v>
      </c>
      <c r="CT36" s="65">
        <f t="shared" si="1"/>
        <v>0</v>
      </c>
      <c r="CU36" s="65">
        <f t="shared" si="2"/>
        <v>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42"/>
      <c r="BS37" s="142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6130</v>
      </c>
      <c r="CT37" s="65">
        <f t="shared" si="1"/>
        <v>0</v>
      </c>
      <c r="CU37" s="65">
        <f t="shared" si="2"/>
        <v>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1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65</v>
      </c>
      <c r="BB38" s="220"/>
      <c r="BF38" s="10" t="s">
        <v>5</v>
      </c>
      <c r="BG38" s="11"/>
      <c r="BH38" s="11"/>
      <c r="BI38" s="11"/>
      <c r="BJ38" s="213">
        <f>BJ39</f>
        <v>643.63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643.63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643.63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6130</v>
      </c>
      <c r="CT38" s="65">
        <f t="shared" si="1"/>
        <v>0</v>
      </c>
      <c r="CU38" s="65">
        <f t="shared" si="2"/>
        <v>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41.92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10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11"/>
      <c r="AX39" s="111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643.63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643.63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643.63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6130</v>
      </c>
      <c r="CT39" s="65">
        <f t="shared" si="1"/>
        <v>0</v>
      </c>
      <c r="CU39" s="65">
        <f t="shared" si="2"/>
        <v>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41.92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41.92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237.85999999999999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473.84000000000003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643.63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0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643.63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aca="true" t="shared" si="3" ref="CS40:CS71">$BY$60-CT40-CU40</f>
        <v>6130</v>
      </c>
      <c r="CT40" s="65">
        <f aca="true" t="shared" si="4" ref="CT40:CT71">SUMIF($AJ$67:$AM$76,"&gt;"&amp;CR40,$AF$67:$AI$76)</f>
        <v>0</v>
      </c>
      <c r="CU40" s="65">
        <f aca="true" t="shared" si="5" ref="CU40:CU71">SUMIF($AJ$67:$AM$76,"&lt;"&amp;CR40,$AF$67:$AI$76)</f>
        <v>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>
      <c r="A41" s="84"/>
      <c r="B41" s="36"/>
      <c r="E41" s="10" t="s">
        <v>6</v>
      </c>
      <c r="F41" s="11"/>
      <c r="G41" s="88"/>
      <c r="H41" s="88"/>
      <c r="I41" s="213">
        <f>I42</f>
        <v>41.92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41.92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0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12"/>
      <c r="BI41" s="112"/>
      <c r="BJ41" s="217">
        <f>AY40</f>
        <v>473.84000000000003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643.63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3"/>
        <v>6130</v>
      </c>
      <c r="CT41" s="65">
        <f t="shared" si="4"/>
        <v>0</v>
      </c>
      <c r="CU41" s="65">
        <f t="shared" si="5"/>
        <v>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41.92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41.92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BF42" s="3" t="s">
        <v>145</v>
      </c>
      <c r="BG42" s="4"/>
      <c r="BH42" s="4"/>
      <c r="BI42" s="4"/>
      <c r="BJ42" s="211">
        <f>BJ56</f>
        <v>169.79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3"/>
        <v>6130</v>
      </c>
      <c r="CT42" s="65">
        <f t="shared" si="4"/>
        <v>0</v>
      </c>
      <c r="CU42" s="65">
        <f t="shared" si="5"/>
        <v>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>
      <c r="A43" s="84"/>
      <c r="B43" s="36"/>
      <c r="E43" s="10" t="s">
        <v>7</v>
      </c>
      <c r="F43" s="11"/>
      <c r="G43" s="11"/>
      <c r="H43" s="11"/>
      <c r="I43" s="213">
        <f>I39-I41</f>
        <v>0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BF43" s="10" t="s">
        <v>7</v>
      </c>
      <c r="BG43" s="11"/>
      <c r="BH43" s="11"/>
      <c r="BI43" s="11"/>
      <c r="BJ43" s="213">
        <f>BJ38-BJ40</f>
        <v>0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10"/>
      <c r="CM43" s="36"/>
      <c r="CN43" s="84"/>
      <c r="CO43" s="36"/>
      <c r="CP43" s="36"/>
      <c r="CQ43" s="36"/>
      <c r="CR43" s="98">
        <v>3.5</v>
      </c>
      <c r="CS43" s="99">
        <f t="shared" si="3"/>
        <v>6130</v>
      </c>
      <c r="CT43" s="65">
        <f t="shared" si="4"/>
        <v>0</v>
      </c>
      <c r="CU43" s="65">
        <f t="shared" si="5"/>
        <v>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10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10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3"/>
        <v>6130</v>
      </c>
      <c r="CT44" s="65">
        <f t="shared" si="4"/>
        <v>0</v>
      </c>
      <c r="CU44" s="65">
        <f t="shared" si="5"/>
        <v>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 t="str">
        <f>IF(V29="AUS",I38/I41,IF(Z21="unbegrenzt",IF(I43&gt;=0,"unbegrenzt",I38/I43*(-1)),Z21+I38/I41))</f>
        <v>unbegrenzt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41.92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473.84000000000003</v>
      </c>
      <c r="AD45" s="213"/>
      <c r="AE45" s="11" t="s">
        <v>4</v>
      </c>
      <c r="AF45" s="12"/>
      <c r="AL45" s="340" t="s">
        <v>182</v>
      </c>
      <c r="AM45" s="341"/>
      <c r="AR45" s="129"/>
      <c r="BF45" s="169" t="str">
        <f>IF(CD42&gt;=0,IF(BJ43&gt;=0,"unbegrenzt",BJ37/BJ43*(-1)),BZ44+BJ37/BJ40)</f>
        <v>unbegrenzt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3"/>
        <v>6130</v>
      </c>
      <c r="CT45" s="65">
        <f t="shared" si="4"/>
        <v>0</v>
      </c>
      <c r="CU45" s="65">
        <f t="shared" si="5"/>
        <v>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0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473.84000000000003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3"/>
        <v>6130</v>
      </c>
      <c r="CT46" s="65">
        <f t="shared" si="4"/>
        <v>0</v>
      </c>
      <c r="CU46" s="65">
        <f t="shared" si="5"/>
        <v>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473.84000000000003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3"/>
        <v>6130</v>
      </c>
      <c r="CT47" s="65">
        <f t="shared" si="4"/>
        <v>0</v>
      </c>
      <c r="CU47" s="65">
        <f t="shared" si="5"/>
        <v>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62.42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3"/>
        <v>6130</v>
      </c>
      <c r="CT48" s="65">
        <f t="shared" si="4"/>
        <v>0</v>
      </c>
      <c r="CU48" s="65">
        <f t="shared" si="5"/>
        <v>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247.85999999999999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3"/>
        <v>6130</v>
      </c>
      <c r="CT49" s="65">
        <f t="shared" si="4"/>
        <v>0</v>
      </c>
      <c r="CU49" s="65">
        <f t="shared" si="5"/>
        <v>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65</v>
      </c>
      <c r="W50" s="220"/>
      <c r="Y50" s="3" t="s">
        <v>109</v>
      </c>
      <c r="Z50" s="4"/>
      <c r="AA50" s="4"/>
      <c r="AB50" s="4"/>
      <c r="AC50" s="211">
        <f>T52</f>
        <v>2.47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3"/>
        <v>6130</v>
      </c>
      <c r="CT50" s="65">
        <f t="shared" si="4"/>
        <v>0</v>
      </c>
      <c r="CU50" s="65">
        <f t="shared" si="5"/>
        <v>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11"/>
      <c r="S51" s="111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161.09000000000003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643.63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3"/>
        <v>6130</v>
      </c>
      <c r="CT51" s="65">
        <f t="shared" si="4"/>
        <v>0</v>
      </c>
      <c r="CU51" s="65">
        <f t="shared" si="5"/>
        <v>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2.47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0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1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1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1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3"/>
        <v>6130</v>
      </c>
      <c r="CT52" s="65">
        <f t="shared" si="4"/>
        <v>0</v>
      </c>
      <c r="CU52" s="65">
        <f t="shared" si="5"/>
        <v>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1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48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3"/>
        <v>6130</v>
      </c>
      <c r="CT53" s="65">
        <f t="shared" si="4"/>
        <v>0</v>
      </c>
      <c r="CU53" s="65">
        <f t="shared" si="5"/>
        <v>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 t="str">
        <f>IF(BA38="AUS",AC44/AC47,IF(CD42&gt;=0,IF(BJ43&gt;=0,IF(AC52&gt;=0,"unbegrenzt",AC44/AC52*(-1)),BF45+AC44/AC47),BZ44+BF45+AC44/AC47))</f>
        <v>unbegrenzt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161.09000000000003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62.42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169.79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3"/>
        <v>6130</v>
      </c>
      <c r="CT54" s="65">
        <f t="shared" si="4"/>
        <v>0</v>
      </c>
      <c r="CU54" s="65">
        <f t="shared" si="5"/>
        <v>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2.47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161.09000000000003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62.42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169.79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3"/>
        <v>6130</v>
      </c>
      <c r="CT55" s="65">
        <f t="shared" si="4"/>
        <v>0</v>
      </c>
      <c r="CU55" s="65">
        <f t="shared" si="5"/>
        <v>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2.47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161.09000000000003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62.42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169.79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3"/>
        <v>6130</v>
      </c>
      <c r="CT56" s="65">
        <f t="shared" si="4"/>
        <v>0</v>
      </c>
      <c r="CU56" s="65">
        <f t="shared" si="5"/>
        <v>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2.47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3"/>
        <v>6130</v>
      </c>
      <c r="CT57" s="65">
        <f t="shared" si="4"/>
        <v>0</v>
      </c>
      <c r="CU57" s="65">
        <f t="shared" si="5"/>
        <v>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3"/>
        <v>6130</v>
      </c>
      <c r="CT58" s="65">
        <f t="shared" si="4"/>
        <v>0</v>
      </c>
      <c r="CU58" s="65">
        <f t="shared" si="5"/>
        <v>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24.86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169.79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3"/>
        <v>6130</v>
      </c>
      <c r="CT59" s="65">
        <f t="shared" si="4"/>
        <v>0</v>
      </c>
      <c r="CU59" s="65">
        <f t="shared" si="5"/>
        <v>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2.47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136.23000000000002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62.42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0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3"/>
        <v>6130</v>
      </c>
      <c r="CT60" s="65">
        <f t="shared" si="4"/>
        <v>0</v>
      </c>
      <c r="CU60" s="65">
        <f t="shared" si="5"/>
        <v>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0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0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0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3"/>
        <v>6130</v>
      </c>
      <c r="CT61" s="65">
        <f t="shared" si="4"/>
        <v>0</v>
      </c>
      <c r="CU61" s="65">
        <f t="shared" si="5"/>
        <v>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365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3"/>
        <v>6130</v>
      </c>
      <c r="CT62" s="65">
        <f t="shared" si="4"/>
        <v>0</v>
      </c>
      <c r="CU62" s="65">
        <f t="shared" si="5"/>
        <v>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3"/>
        <v>6130</v>
      </c>
      <c r="CT63" s="65">
        <f t="shared" si="4"/>
        <v>0</v>
      </c>
      <c r="CU63" s="65">
        <f t="shared" si="5"/>
        <v>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1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3"/>
        <v>6130</v>
      </c>
      <c r="CT64" s="65">
        <f t="shared" si="4"/>
        <v>0</v>
      </c>
      <c r="CU64" s="65">
        <f t="shared" si="5"/>
        <v>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09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3"/>
        <v>6130</v>
      </c>
      <c r="CT65" s="65">
        <f t="shared" si="4"/>
        <v>0</v>
      </c>
      <c r="CU65" s="65">
        <f t="shared" si="5"/>
        <v>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1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3"/>
        <v>6130</v>
      </c>
      <c r="CT66" s="65">
        <f t="shared" si="4"/>
        <v>0</v>
      </c>
      <c r="CU66" s="65">
        <f t="shared" si="5"/>
        <v>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 t="str">
        <f>BF45</f>
        <v>unbegrenzt</v>
      </c>
      <c r="AK67" s="230"/>
      <c r="AL67" s="230"/>
      <c r="AM67" s="230"/>
      <c r="AN67" s="231">
        <f aca="true" t="shared" si="6" ref="AN67:AN75">IF((AJ67="unbegrenzt"),AF67,0)</f>
        <v>1200</v>
      </c>
      <c r="AO67" s="232"/>
      <c r="AP67" s="232"/>
      <c r="AQ67" s="233"/>
      <c r="AR67" s="231">
        <f aca="true" t="shared" si="7" ref="AR67:AR75">IF(AND(AN67=0,AJ67&gt;0),AF67,0)</f>
        <v>0</v>
      </c>
      <c r="AS67" s="232"/>
      <c r="AT67" s="232"/>
      <c r="AU67" s="233"/>
      <c r="AV67" s="231">
        <f aca="true" t="shared" si="8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3"/>
        <v>6130</v>
      </c>
      <c r="CT67" s="65">
        <f t="shared" si="4"/>
        <v>0</v>
      </c>
      <c r="CU67" s="65">
        <f t="shared" si="5"/>
        <v>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136.23000000000002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 t="str">
        <f>Y54</f>
        <v>unbegrenzt</v>
      </c>
      <c r="AK68" s="230"/>
      <c r="AL68" s="230"/>
      <c r="AM68" s="230"/>
      <c r="AN68" s="231">
        <f t="shared" si="6"/>
        <v>1510</v>
      </c>
      <c r="AO68" s="232"/>
      <c r="AP68" s="232"/>
      <c r="AQ68" s="233"/>
      <c r="AR68" s="231">
        <f t="shared" si="7"/>
        <v>0</v>
      </c>
      <c r="AS68" s="232"/>
      <c r="AT68" s="232"/>
      <c r="AU68" s="233"/>
      <c r="AV68" s="231">
        <f t="shared" si="8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9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3"/>
        <v>6130</v>
      </c>
      <c r="CT68" s="65">
        <f t="shared" si="4"/>
        <v>0</v>
      </c>
      <c r="CU68" s="65">
        <f t="shared" si="5"/>
        <v>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136.23000000000002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 t="str">
        <f>AJ68</f>
        <v>unbegrenzt</v>
      </c>
      <c r="AK69" s="230"/>
      <c r="AL69" s="230"/>
      <c r="AM69" s="230"/>
      <c r="AN69" s="231">
        <f t="shared" si="6"/>
        <v>30</v>
      </c>
      <c r="AO69" s="232"/>
      <c r="AP69" s="232"/>
      <c r="AQ69" s="233"/>
      <c r="AR69" s="231">
        <f t="shared" si="7"/>
        <v>0</v>
      </c>
      <c r="AS69" s="232"/>
      <c r="AT69" s="232"/>
      <c r="AU69" s="233"/>
      <c r="AV69" s="231">
        <f t="shared" si="8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9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3"/>
        <v>6130</v>
      </c>
      <c r="CT69" s="65">
        <f t="shared" si="4"/>
        <v>0</v>
      </c>
      <c r="CU69" s="65">
        <f t="shared" si="5"/>
        <v>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136.23000000000002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 t="str">
        <f>F79</f>
        <v>unbegrenzt</v>
      </c>
      <c r="AK70" s="230"/>
      <c r="AL70" s="230"/>
      <c r="AM70" s="230"/>
      <c r="AN70" s="231">
        <f t="shared" si="6"/>
        <v>1000</v>
      </c>
      <c r="AO70" s="232"/>
      <c r="AP70" s="232"/>
      <c r="AQ70" s="233"/>
      <c r="AR70" s="231">
        <f t="shared" si="7"/>
        <v>0</v>
      </c>
      <c r="AS70" s="232"/>
      <c r="AT70" s="232"/>
      <c r="AU70" s="233"/>
      <c r="AV70" s="231">
        <f t="shared" si="8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9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3"/>
        <v>6130</v>
      </c>
      <c r="CT70" s="65">
        <f t="shared" si="4"/>
        <v>0</v>
      </c>
      <c r="CU70" s="65">
        <f t="shared" si="5"/>
        <v>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 t="str">
        <f>AT24</f>
        <v>unbegrenzt</v>
      </c>
      <c r="AK71" s="230"/>
      <c r="AL71" s="230"/>
      <c r="AM71" s="230"/>
      <c r="AN71" s="231">
        <f t="shared" si="6"/>
        <v>780</v>
      </c>
      <c r="AO71" s="232"/>
      <c r="AP71" s="232"/>
      <c r="AQ71" s="233"/>
      <c r="AR71" s="231">
        <f t="shared" si="7"/>
        <v>0</v>
      </c>
      <c r="AS71" s="232"/>
      <c r="AT71" s="232"/>
      <c r="AU71" s="233"/>
      <c r="AV71" s="231">
        <f t="shared" si="8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9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3"/>
        <v>6130</v>
      </c>
      <c r="CT71" s="65">
        <f t="shared" si="4"/>
        <v>0</v>
      </c>
      <c r="CU71" s="65">
        <f t="shared" si="5"/>
        <v>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103.87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 t="str">
        <f>Z21</f>
        <v>unbegrenzt</v>
      </c>
      <c r="AK72" s="230"/>
      <c r="AL72" s="230"/>
      <c r="AM72" s="230"/>
      <c r="AN72" s="231">
        <f t="shared" si="6"/>
        <v>1030</v>
      </c>
      <c r="AO72" s="232"/>
      <c r="AP72" s="232"/>
      <c r="AQ72" s="233"/>
      <c r="AR72" s="231">
        <f t="shared" si="7"/>
        <v>0</v>
      </c>
      <c r="AS72" s="232"/>
      <c r="AT72" s="232"/>
      <c r="AU72" s="233"/>
      <c r="AV72" s="231">
        <f t="shared" si="8"/>
        <v>0</v>
      </c>
      <c r="AW72" s="232"/>
      <c r="AX72" s="232"/>
      <c r="AY72" s="233"/>
      <c r="AZ72" s="183">
        <f>T22/T15</f>
        <v>105.53</v>
      </c>
      <c r="BA72" s="184"/>
      <c r="BB72" s="184"/>
      <c r="BC72" s="185"/>
      <c r="BD72" s="183">
        <f t="shared" si="9"/>
        <v>14.774200000000002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10" ref="CS72:CS103">$BY$60-CT72-CU72</f>
        <v>6130</v>
      </c>
      <c r="CT72" s="65">
        <f aca="true" t="shared" si="11" ref="CT72:CT108">SUMIF($AJ$67:$AM$76,"&gt;"&amp;CR72,$AF$67:$AI$76)</f>
        <v>0</v>
      </c>
      <c r="CU72" s="65">
        <f aca="true" t="shared" si="12" ref="CU72:CU108">SUMIF($AJ$67:$AM$76,"&lt;"&amp;CR72,$AF$67:$AI$76)</f>
        <v>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103.87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32.36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 t="str">
        <f>Z21</f>
        <v>unbegrenzt</v>
      </c>
      <c r="AK73" s="230"/>
      <c r="AL73" s="230"/>
      <c r="AM73" s="230"/>
      <c r="AN73" s="231">
        <f t="shared" si="6"/>
        <v>120</v>
      </c>
      <c r="AO73" s="232"/>
      <c r="AP73" s="232"/>
      <c r="AQ73" s="233"/>
      <c r="AR73" s="231">
        <f t="shared" si="7"/>
        <v>0</v>
      </c>
      <c r="AS73" s="232"/>
      <c r="AT73" s="232"/>
      <c r="AU73" s="233"/>
      <c r="AV73" s="231">
        <f t="shared" si="8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9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643.6300000000002</v>
      </c>
      <c r="CF73" s="236"/>
      <c r="CG73" s="236"/>
      <c r="CH73" s="236"/>
      <c r="CI73" s="236"/>
      <c r="CJ73" s="236"/>
      <c r="CK73" s="236"/>
      <c r="CL73" s="89" t="s">
        <v>4</v>
      </c>
      <c r="CM73" s="89"/>
      <c r="CN73" s="84"/>
      <c r="CO73" s="36"/>
      <c r="CP73" s="36"/>
      <c r="CQ73" s="36"/>
      <c r="CR73" s="98">
        <v>6.5</v>
      </c>
      <c r="CS73" s="99">
        <f t="shared" si="10"/>
        <v>6130</v>
      </c>
      <c r="CT73" s="65">
        <f t="shared" si="11"/>
        <v>0</v>
      </c>
      <c r="CU73" s="65">
        <f t="shared" si="12"/>
        <v>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103.87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 t="str">
        <f>IF(AP19="AN",Z21,0)</f>
        <v>unbegrenzt</v>
      </c>
      <c r="AK74" s="230"/>
      <c r="AL74" s="230"/>
      <c r="AM74" s="230"/>
      <c r="AN74" s="231">
        <f t="shared" si="6"/>
        <v>50</v>
      </c>
      <c r="AO74" s="232"/>
      <c r="AP74" s="232"/>
      <c r="AQ74" s="233"/>
      <c r="AR74" s="231">
        <f t="shared" si="7"/>
        <v>0</v>
      </c>
      <c r="AS74" s="232"/>
      <c r="AT74" s="232"/>
      <c r="AU74" s="233"/>
      <c r="AV74" s="231">
        <f t="shared" si="8"/>
        <v>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9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66" t="s">
        <v>4</v>
      </c>
      <c r="CM74" s="72"/>
      <c r="CN74" s="84"/>
      <c r="CO74" s="36"/>
      <c r="CP74" s="36"/>
      <c r="CQ74" s="36"/>
      <c r="CR74" s="98">
        <v>6.6</v>
      </c>
      <c r="CS74" s="99">
        <f t="shared" si="10"/>
        <v>6130</v>
      </c>
      <c r="CT74" s="65">
        <f t="shared" si="11"/>
        <v>0</v>
      </c>
      <c r="CU74" s="65">
        <f t="shared" si="12"/>
        <v>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103.87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0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 t="str">
        <f>E45</f>
        <v>unbegrenzt</v>
      </c>
      <c r="AK75" s="230"/>
      <c r="AL75" s="230"/>
      <c r="AM75" s="230"/>
      <c r="AN75" s="231">
        <f t="shared" si="6"/>
        <v>410</v>
      </c>
      <c r="AO75" s="232"/>
      <c r="AP75" s="232"/>
      <c r="AQ75" s="233"/>
      <c r="AR75" s="231">
        <f t="shared" si="7"/>
        <v>0</v>
      </c>
      <c r="AS75" s="232"/>
      <c r="AT75" s="232"/>
      <c r="AU75" s="233"/>
      <c r="AV75" s="231">
        <f t="shared" si="8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66" t="s">
        <v>4</v>
      </c>
      <c r="CM75" s="72"/>
      <c r="CN75" s="84"/>
      <c r="CO75" s="36"/>
      <c r="CP75" s="36"/>
      <c r="CQ75" s="36"/>
      <c r="CR75" s="98">
        <v>6.7</v>
      </c>
      <c r="CS75" s="99">
        <f t="shared" si="10"/>
        <v>6130</v>
      </c>
      <c r="CT75" s="65">
        <f t="shared" si="11"/>
        <v>0</v>
      </c>
      <c r="CU75" s="65">
        <f t="shared" si="12"/>
        <v>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103.87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643.6300000000002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10"/>
        <v>6130</v>
      </c>
      <c r="CT76" s="65">
        <f t="shared" si="11"/>
        <v>0</v>
      </c>
      <c r="CU76" s="65">
        <f t="shared" si="12"/>
        <v>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0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6130</v>
      </c>
      <c r="AO77" s="284"/>
      <c r="AP77" s="284"/>
      <c r="AQ77" s="285"/>
      <c r="AR77" s="283">
        <f>SUM(AR67:AU76)</f>
        <v>0</v>
      </c>
      <c r="AS77" s="284"/>
      <c r="AT77" s="284"/>
      <c r="AU77" s="285"/>
      <c r="AV77" s="283">
        <f>SUM(AV67:AY76)</f>
        <v>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10"/>
        <v>6130</v>
      </c>
      <c r="CT77" s="65">
        <f t="shared" si="11"/>
        <v>0</v>
      </c>
      <c r="CU77" s="65">
        <f t="shared" si="12"/>
        <v>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10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643.63</v>
      </c>
      <c r="CF78" s="236"/>
      <c r="CG78" s="236"/>
      <c r="CH78" s="236"/>
      <c r="CI78" s="236"/>
      <c r="CJ78" s="236"/>
      <c r="CK78" s="236"/>
      <c r="CL78" s="66" t="s">
        <v>4</v>
      </c>
      <c r="CM78" s="72"/>
      <c r="CN78" s="84"/>
      <c r="CO78" s="36"/>
      <c r="CP78" s="36"/>
      <c r="CQ78" s="36"/>
      <c r="CR78" s="98">
        <v>7</v>
      </c>
      <c r="CS78" s="99">
        <f t="shared" si="10"/>
        <v>6130</v>
      </c>
      <c r="CT78" s="65">
        <f t="shared" si="11"/>
        <v>0</v>
      </c>
      <c r="CU78" s="65">
        <f t="shared" si="12"/>
        <v>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 t="str">
        <f>IF(V86="AUS",IF(J77&gt;0,"unbegrenzt",J71/J77*-1),IF(Y54="unbegrenzt",IF(J77&gt;=0,"unbegrenzt",J71/J77*(-1)),Y54+J71/J75))</f>
        <v>unbegrenzt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02" t="s">
        <v>4</v>
      </c>
      <c r="CM79" s="102"/>
      <c r="CN79" s="84"/>
      <c r="CO79" s="36"/>
      <c r="CP79" s="36"/>
      <c r="CQ79" s="36"/>
      <c r="CR79" s="98">
        <v>7.1</v>
      </c>
      <c r="CS79" s="99">
        <f t="shared" si="10"/>
        <v>6130</v>
      </c>
      <c r="CT79" s="65">
        <f t="shared" si="11"/>
        <v>0</v>
      </c>
      <c r="CU79" s="65">
        <f t="shared" si="12"/>
        <v>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10"/>
        <v>6130</v>
      </c>
      <c r="CT80" s="65">
        <f t="shared" si="11"/>
        <v>0</v>
      </c>
      <c r="CU80" s="65">
        <f t="shared" si="12"/>
        <v>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72" t="s">
        <v>4</v>
      </c>
      <c r="CM81" s="72"/>
      <c r="CN81" s="84"/>
      <c r="CO81" s="36"/>
      <c r="CP81" s="36"/>
      <c r="CQ81" s="36"/>
      <c r="CR81" s="98">
        <v>7.3</v>
      </c>
      <c r="CS81" s="99">
        <f t="shared" si="10"/>
        <v>6130</v>
      </c>
      <c r="CT81" s="65">
        <f t="shared" si="11"/>
        <v>0</v>
      </c>
      <c r="CU81" s="65">
        <f t="shared" si="12"/>
        <v>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643.63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10"/>
        <v>6130</v>
      </c>
      <c r="CT82" s="65">
        <f t="shared" si="11"/>
        <v>0</v>
      </c>
      <c r="CU82" s="65">
        <f t="shared" si="12"/>
        <v>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10"/>
        <v>6130</v>
      </c>
      <c r="CT83" s="65">
        <f t="shared" si="11"/>
        <v>0</v>
      </c>
      <c r="CU83" s="65">
        <f t="shared" si="12"/>
        <v>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0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10"/>
        <v>6130</v>
      </c>
      <c r="CT84" s="65">
        <f t="shared" si="11"/>
        <v>0</v>
      </c>
      <c r="CU84" s="65">
        <f t="shared" si="12"/>
        <v>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10"/>
        <v>6130</v>
      </c>
      <c r="CT85" s="65">
        <f t="shared" si="11"/>
        <v>0</v>
      </c>
      <c r="CU85" s="65">
        <f t="shared" si="12"/>
        <v>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1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65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100</v>
      </c>
      <c r="CF86" s="250"/>
      <c r="CG86" s="250"/>
      <c r="CH86" s="57" t="s">
        <v>31</v>
      </c>
      <c r="CI86" s="267">
        <f>AN77</f>
        <v>6130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10"/>
        <v>6130</v>
      </c>
      <c r="CT86" s="65">
        <f t="shared" si="11"/>
        <v>0</v>
      </c>
      <c r="CU86" s="65">
        <f t="shared" si="12"/>
        <v>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11"/>
      <c r="S87" s="111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0</v>
      </c>
      <c r="CF87" s="250"/>
      <c r="CG87" s="250"/>
      <c r="CH87" s="57" t="s">
        <v>31</v>
      </c>
      <c r="CI87" s="267">
        <f>AR77</f>
        <v>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10"/>
        <v>6130</v>
      </c>
      <c r="CT87" s="65">
        <f t="shared" si="11"/>
        <v>0</v>
      </c>
      <c r="CU87" s="65">
        <f t="shared" si="12"/>
        <v>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103.87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103.87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</v>
      </c>
      <c r="CF88" s="250"/>
      <c r="CG88" s="250"/>
      <c r="CH88" s="57" t="s">
        <v>31</v>
      </c>
      <c r="CI88" s="267">
        <f>AV77</f>
        <v>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10"/>
        <v>6130</v>
      </c>
      <c r="CT88" s="65">
        <f t="shared" si="11"/>
        <v>0</v>
      </c>
      <c r="CU88" s="65">
        <f t="shared" si="12"/>
        <v>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103.87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10"/>
        <v>6130</v>
      </c>
      <c r="CT89" s="65">
        <f t="shared" si="11"/>
        <v>0</v>
      </c>
      <c r="CU89" s="65">
        <f t="shared" si="12"/>
        <v>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103.87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10"/>
        <v>6130</v>
      </c>
      <c r="CT90" s="65">
        <f t="shared" si="11"/>
        <v>0</v>
      </c>
      <c r="CU90" s="65">
        <f t="shared" si="12"/>
        <v>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10"/>
        <v>6130</v>
      </c>
      <c r="CT91" s="65">
        <f t="shared" si="11"/>
        <v>0</v>
      </c>
      <c r="CU91" s="65">
        <f t="shared" si="12"/>
        <v>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10"/>
        <v>6130</v>
      </c>
      <c r="CT92" s="65">
        <f t="shared" si="11"/>
        <v>0</v>
      </c>
      <c r="CU92" s="65">
        <f t="shared" si="12"/>
        <v>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103.87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10"/>
        <v>6130</v>
      </c>
      <c r="CT93" s="65">
        <f t="shared" si="11"/>
        <v>0</v>
      </c>
      <c r="CU93" s="65">
        <f t="shared" si="12"/>
        <v>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0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10"/>
        <v>6130</v>
      </c>
      <c r="CT94" s="65">
        <f t="shared" si="11"/>
        <v>0</v>
      </c>
      <c r="CU94" s="65">
        <f t="shared" si="12"/>
        <v>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10"/>
        <v>6130</v>
      </c>
      <c r="CT95" s="65">
        <f t="shared" si="11"/>
        <v>0</v>
      </c>
      <c r="CU95" s="65">
        <f t="shared" si="12"/>
        <v>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10"/>
        <v>6130</v>
      </c>
      <c r="CT96" s="65">
        <f t="shared" si="11"/>
        <v>0</v>
      </c>
      <c r="CU96" s="65">
        <f t="shared" si="12"/>
        <v>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10"/>
        <v>6130</v>
      </c>
      <c r="CT97" s="65">
        <f t="shared" si="11"/>
        <v>0</v>
      </c>
      <c r="CU97" s="65">
        <f t="shared" si="12"/>
        <v>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10"/>
        <v>6130</v>
      </c>
      <c r="CT98" s="65">
        <f t="shared" si="11"/>
        <v>0</v>
      </c>
      <c r="CU98" s="65">
        <f t="shared" si="12"/>
        <v>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10"/>
        <v>6130</v>
      </c>
      <c r="CT99" s="65">
        <f t="shared" si="11"/>
        <v>0</v>
      </c>
      <c r="CU99" s="65">
        <f t="shared" si="12"/>
        <v>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10"/>
        <v>6130</v>
      </c>
      <c r="CT100" s="65">
        <f t="shared" si="11"/>
        <v>0</v>
      </c>
      <c r="CU100" s="65">
        <f t="shared" si="12"/>
        <v>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10"/>
        <v>6130</v>
      </c>
      <c r="CT101" s="65">
        <f t="shared" si="11"/>
        <v>0</v>
      </c>
      <c r="CU101" s="65">
        <f t="shared" si="12"/>
        <v>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10"/>
        <v>6130</v>
      </c>
      <c r="CT102" s="65">
        <f t="shared" si="11"/>
        <v>0</v>
      </c>
      <c r="CU102" s="65">
        <f t="shared" si="12"/>
        <v>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10"/>
        <v>6130</v>
      </c>
      <c r="CT103" s="65">
        <f t="shared" si="11"/>
        <v>0</v>
      </c>
      <c r="CU103" s="65">
        <f t="shared" si="12"/>
        <v>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>$BY$60-CT104-CU104</f>
        <v>6130</v>
      </c>
      <c r="CT104" s="65">
        <f t="shared" si="11"/>
        <v>0</v>
      </c>
      <c r="CU104" s="65">
        <f t="shared" si="12"/>
        <v>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>$BY$60-CT105-CU105</f>
        <v>6130</v>
      </c>
      <c r="CT105" s="65">
        <f t="shared" si="11"/>
        <v>0</v>
      </c>
      <c r="CU105" s="65">
        <f t="shared" si="12"/>
        <v>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>$BY$60-CT106-CU106</f>
        <v>6130</v>
      </c>
      <c r="CT106" s="65">
        <f t="shared" si="11"/>
        <v>0</v>
      </c>
      <c r="CU106" s="65">
        <f t="shared" si="12"/>
        <v>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>$BY$60-CT107-CU107</f>
        <v>6130</v>
      </c>
      <c r="CT107" s="65">
        <f t="shared" si="11"/>
        <v>0</v>
      </c>
      <c r="CU107" s="65">
        <f t="shared" si="12"/>
        <v>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>$BY$60-CT108-CU108</f>
        <v>6130</v>
      </c>
      <c r="CT108" s="65">
        <f t="shared" si="11"/>
        <v>0</v>
      </c>
      <c r="CU108" s="65">
        <f t="shared" si="12"/>
        <v>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8">
    <mergeCell ref="BD17:BE18"/>
    <mergeCell ref="AF65:AI66"/>
    <mergeCell ref="AJ65:AM66"/>
    <mergeCell ref="Z65:AA66"/>
    <mergeCell ref="AM60:AN60"/>
    <mergeCell ref="AY61:AZ61"/>
    <mergeCell ref="AZ50:BA50"/>
    <mergeCell ref="AY52:AZ52"/>
    <mergeCell ref="AN33:AO33"/>
    <mergeCell ref="AX17:AY17"/>
    <mergeCell ref="BH67:BN67"/>
    <mergeCell ref="AY55:AZ55"/>
    <mergeCell ref="AY56:AZ56"/>
    <mergeCell ref="AY57:AZ57"/>
    <mergeCell ref="AY60:AZ60"/>
    <mergeCell ref="AN65:AQ66"/>
    <mergeCell ref="AN67:AQ67"/>
    <mergeCell ref="AR67:AU67"/>
    <mergeCell ref="AV67:AY67"/>
    <mergeCell ref="Z63:BN64"/>
    <mergeCell ref="Z69:AA69"/>
    <mergeCell ref="AD8:AG8"/>
    <mergeCell ref="P53:W55"/>
    <mergeCell ref="J68:M68"/>
    <mergeCell ref="AL45:AM46"/>
    <mergeCell ref="AM23:AN23"/>
    <mergeCell ref="AM24:AN24"/>
    <mergeCell ref="AF69:AI69"/>
    <mergeCell ref="AJ69:AM69"/>
    <mergeCell ref="AN68:AQ68"/>
    <mergeCell ref="J74:K74"/>
    <mergeCell ref="AN41:AO41"/>
    <mergeCell ref="AV68:AY68"/>
    <mergeCell ref="AM53:AN53"/>
    <mergeCell ref="AM54:AN54"/>
    <mergeCell ref="AM55:AN55"/>
    <mergeCell ref="AM56:AN56"/>
    <mergeCell ref="AF67:AI67"/>
    <mergeCell ref="AJ67:AM67"/>
    <mergeCell ref="Z67:AA67"/>
    <mergeCell ref="AJ68:AM68"/>
    <mergeCell ref="AR69:AU69"/>
    <mergeCell ref="AV69:AY69"/>
    <mergeCell ref="AE4:AF4"/>
    <mergeCell ref="BH65:BN66"/>
    <mergeCell ref="BJ56:BK56"/>
    <mergeCell ref="BJ57:BK57"/>
    <mergeCell ref="BK50:BL50"/>
    <mergeCell ref="BJ52:BK52"/>
    <mergeCell ref="BL52:BM52"/>
    <mergeCell ref="Z77:AE78"/>
    <mergeCell ref="AF77:AI78"/>
    <mergeCell ref="BH70:BN70"/>
    <mergeCell ref="Z70:AA70"/>
    <mergeCell ref="AV77:AY78"/>
    <mergeCell ref="AN77:AQ78"/>
    <mergeCell ref="AR71:AU71"/>
    <mergeCell ref="AV71:AY71"/>
    <mergeCell ref="AJ77:AM78"/>
    <mergeCell ref="Z71:AA71"/>
    <mergeCell ref="CE87:CG87"/>
    <mergeCell ref="CE84:CK85"/>
    <mergeCell ref="BQ73:BU77"/>
    <mergeCell ref="CE73:CK73"/>
    <mergeCell ref="BY62:CM63"/>
    <mergeCell ref="BY58:CM59"/>
    <mergeCell ref="BV82:CD83"/>
    <mergeCell ref="BY60:CM61"/>
    <mergeCell ref="CL76:CM77"/>
    <mergeCell ref="CL82:CM83"/>
    <mergeCell ref="BQ56:CM57"/>
    <mergeCell ref="BQ58:BX59"/>
    <mergeCell ref="BQ64:BX65"/>
    <mergeCell ref="BQ89:CM90"/>
    <mergeCell ref="BY64:CM65"/>
    <mergeCell ref="AR65:AU66"/>
    <mergeCell ref="BH69:BN69"/>
    <mergeCell ref="BH68:BN68"/>
    <mergeCell ref="AV65:AY66"/>
    <mergeCell ref="BH77:BN78"/>
    <mergeCell ref="BQ100:CG102"/>
    <mergeCell ref="AR77:AU78"/>
    <mergeCell ref="CI86:CK86"/>
    <mergeCell ref="CL86:CM86"/>
    <mergeCell ref="BQ103:CG103"/>
    <mergeCell ref="CE82:CK83"/>
    <mergeCell ref="BQ78:BU83"/>
    <mergeCell ref="CE80:CK80"/>
    <mergeCell ref="BY97:CM99"/>
    <mergeCell ref="CE88:CG88"/>
    <mergeCell ref="CI88:CK88"/>
    <mergeCell ref="CL88:CM88"/>
    <mergeCell ref="BQ71:CM72"/>
    <mergeCell ref="CE74:CK74"/>
    <mergeCell ref="CE75:CK75"/>
    <mergeCell ref="BQ86:BU88"/>
    <mergeCell ref="CE79:CK79"/>
    <mergeCell ref="CL84:CM85"/>
    <mergeCell ref="CI87:CK87"/>
    <mergeCell ref="CL87:CM87"/>
    <mergeCell ref="CU5:CU7"/>
    <mergeCell ref="CR5:CR7"/>
    <mergeCell ref="CS5:CS7"/>
    <mergeCell ref="CE81:CK81"/>
    <mergeCell ref="BQ60:BX61"/>
    <mergeCell ref="T67:U67"/>
    <mergeCell ref="T71:U71"/>
    <mergeCell ref="BQ62:BX63"/>
    <mergeCell ref="CT5:CT7"/>
    <mergeCell ref="T23:U23"/>
    <mergeCell ref="BQ84:CD85"/>
    <mergeCell ref="CE86:CG86"/>
    <mergeCell ref="BV76:CD77"/>
    <mergeCell ref="BQ68:BX70"/>
    <mergeCell ref="AB65:AE66"/>
    <mergeCell ref="AC5:AD5"/>
    <mergeCell ref="AC6:AD6"/>
    <mergeCell ref="CE76:CK77"/>
    <mergeCell ref="AV70:AY70"/>
    <mergeCell ref="AJ71:AM71"/>
    <mergeCell ref="T24:U24"/>
    <mergeCell ref="AR70:AU70"/>
    <mergeCell ref="Z68:AA68"/>
    <mergeCell ref="AF68:AI68"/>
    <mergeCell ref="AC47:AD47"/>
    <mergeCell ref="AC50:AD50"/>
    <mergeCell ref="U64:V64"/>
    <mergeCell ref="T66:U66"/>
    <mergeCell ref="V66:W66"/>
    <mergeCell ref="AN50:AO50"/>
    <mergeCell ref="CE78:CK78"/>
    <mergeCell ref="BY68:CM70"/>
    <mergeCell ref="AR68:AU68"/>
    <mergeCell ref="AJ75:AM75"/>
    <mergeCell ref="AN75:AQ75"/>
    <mergeCell ref="AR75:AU75"/>
    <mergeCell ref="AN69:AQ69"/>
    <mergeCell ref="AR73:AU73"/>
    <mergeCell ref="AV73:AY73"/>
    <mergeCell ref="AV75:AY75"/>
    <mergeCell ref="AF71:AI71"/>
    <mergeCell ref="AJ70:AM70"/>
    <mergeCell ref="AN70:AQ70"/>
    <mergeCell ref="Z73:AA73"/>
    <mergeCell ref="AF73:AI73"/>
    <mergeCell ref="AJ73:AM73"/>
    <mergeCell ref="AN73:AQ73"/>
    <mergeCell ref="AN71:AQ71"/>
    <mergeCell ref="Z76:AA76"/>
    <mergeCell ref="AF70:AI70"/>
    <mergeCell ref="BH71:BN71"/>
    <mergeCell ref="Z72:AA72"/>
    <mergeCell ref="AF72:AI72"/>
    <mergeCell ref="AJ72:AM72"/>
    <mergeCell ref="AN72:AQ72"/>
    <mergeCell ref="AR72:AU72"/>
    <mergeCell ref="AV72:AY72"/>
    <mergeCell ref="BH72:BN72"/>
    <mergeCell ref="Z74:AA74"/>
    <mergeCell ref="AF74:AI74"/>
    <mergeCell ref="AJ74:AM74"/>
    <mergeCell ref="AN74:AQ74"/>
    <mergeCell ref="AR74:AU74"/>
    <mergeCell ref="BH75:BN75"/>
    <mergeCell ref="Z75:AA75"/>
    <mergeCell ref="AF75:AI75"/>
    <mergeCell ref="AV74:AY74"/>
    <mergeCell ref="BH74:BN74"/>
    <mergeCell ref="BH73:BN73"/>
    <mergeCell ref="BD70:BG70"/>
    <mergeCell ref="AF76:AI76"/>
    <mergeCell ref="AJ76:AM76"/>
    <mergeCell ref="AN76:AQ76"/>
    <mergeCell ref="AR76:AU76"/>
    <mergeCell ref="AV76:AY76"/>
    <mergeCell ref="BH76:BN76"/>
    <mergeCell ref="BD72:BG72"/>
    <mergeCell ref="BD71:BG71"/>
    <mergeCell ref="BJ53:BK53"/>
    <mergeCell ref="BJ54:BK54"/>
    <mergeCell ref="BJ55:BK55"/>
    <mergeCell ref="BA52:BB52"/>
    <mergeCell ref="AY53:AZ53"/>
    <mergeCell ref="AY54:AZ54"/>
    <mergeCell ref="V86:W86"/>
    <mergeCell ref="T87:U87"/>
    <mergeCell ref="J90:K90"/>
    <mergeCell ref="T88:U88"/>
    <mergeCell ref="L86:M86"/>
    <mergeCell ref="J86:K86"/>
    <mergeCell ref="T70:U70"/>
    <mergeCell ref="J87:K87"/>
    <mergeCell ref="J88:K88"/>
    <mergeCell ref="J89:K89"/>
    <mergeCell ref="J94:K94"/>
    <mergeCell ref="J91:K91"/>
    <mergeCell ref="J93:K93"/>
    <mergeCell ref="J76:K76"/>
    <mergeCell ref="J77:K77"/>
    <mergeCell ref="T75:U75"/>
    <mergeCell ref="K84:L84"/>
    <mergeCell ref="BJ42:BK42"/>
    <mergeCell ref="BJ43:BK43"/>
    <mergeCell ref="T51:U51"/>
    <mergeCell ref="T52:U52"/>
    <mergeCell ref="AM57:AN57"/>
    <mergeCell ref="AM59:AN59"/>
    <mergeCell ref="BF45:BK45"/>
    <mergeCell ref="AC48:AD48"/>
    <mergeCell ref="AC52:AD52"/>
    <mergeCell ref="AM61:AN61"/>
    <mergeCell ref="BJ41:BK41"/>
    <mergeCell ref="J75:K75"/>
    <mergeCell ref="AM52:AN52"/>
    <mergeCell ref="AO52:AP52"/>
    <mergeCell ref="BJ59:BK59"/>
    <mergeCell ref="BJ60:BK60"/>
    <mergeCell ref="K51:L51"/>
    <mergeCell ref="T73:U73"/>
    <mergeCell ref="T69:U69"/>
    <mergeCell ref="T74:U74"/>
    <mergeCell ref="T68:U68"/>
    <mergeCell ref="BJ38:BK38"/>
    <mergeCell ref="V50:W50"/>
    <mergeCell ref="AC43:AD43"/>
    <mergeCell ref="AC44:AD44"/>
    <mergeCell ref="AC45:AD45"/>
    <mergeCell ref="AC46:AD46"/>
    <mergeCell ref="AC49:AD49"/>
    <mergeCell ref="BJ39:BK39"/>
    <mergeCell ref="BJ40:BK40"/>
    <mergeCell ref="J71:K71"/>
    <mergeCell ref="AN34:AO34"/>
    <mergeCell ref="AN35:AO35"/>
    <mergeCell ref="AN36:AO36"/>
    <mergeCell ref="AN39:AO39"/>
    <mergeCell ref="J54:K54"/>
    <mergeCell ref="J55:K55"/>
    <mergeCell ref="J56:K56"/>
    <mergeCell ref="AC51:AD51"/>
    <mergeCell ref="J60:K60"/>
    <mergeCell ref="J61:K61"/>
    <mergeCell ref="K64:L64"/>
    <mergeCell ref="J70:K70"/>
    <mergeCell ref="J57:K57"/>
    <mergeCell ref="J58:K58"/>
    <mergeCell ref="J53:K53"/>
    <mergeCell ref="L53:M53"/>
    <mergeCell ref="AP31:AQ31"/>
    <mergeCell ref="AX29:AY29"/>
    <mergeCell ref="AZ28:BA28"/>
    <mergeCell ref="AX30:AY30"/>
    <mergeCell ref="AN40:AO40"/>
    <mergeCell ref="AO29:AP29"/>
    <mergeCell ref="AN31:AO31"/>
    <mergeCell ref="AN32:AO32"/>
    <mergeCell ref="V15:W15"/>
    <mergeCell ref="BH32:BI32"/>
    <mergeCell ref="BH24:BI24"/>
    <mergeCell ref="BH25:BI25"/>
    <mergeCell ref="BI22:BJ22"/>
    <mergeCell ref="AX22:AY22"/>
    <mergeCell ref="AT24:AY24"/>
    <mergeCell ref="BH26:BI26"/>
    <mergeCell ref="BH27:BI27"/>
    <mergeCell ref="BH28:BI28"/>
    <mergeCell ref="BT13:BU13"/>
    <mergeCell ref="BV13:BW13"/>
    <mergeCell ref="BT14:BU14"/>
    <mergeCell ref="T15:U15"/>
    <mergeCell ref="BJ24:BK24"/>
    <mergeCell ref="BH31:BI31"/>
    <mergeCell ref="T22:U22"/>
    <mergeCell ref="T25:U25"/>
    <mergeCell ref="T16:U16"/>
    <mergeCell ref="AD13:AE13"/>
    <mergeCell ref="E45:J45"/>
    <mergeCell ref="AD16:AE16"/>
    <mergeCell ref="I66:J66"/>
    <mergeCell ref="J73:K73"/>
    <mergeCell ref="F79:K79"/>
    <mergeCell ref="AN20:AO20"/>
    <mergeCell ref="AN21:AO21"/>
    <mergeCell ref="I37:J37"/>
    <mergeCell ref="U36:V36"/>
    <mergeCell ref="T38:U38"/>
    <mergeCell ref="T45:U45"/>
    <mergeCell ref="T46:U46"/>
    <mergeCell ref="V38:W38"/>
    <mergeCell ref="T40:U40"/>
    <mergeCell ref="T39:U39"/>
    <mergeCell ref="T41:U41"/>
    <mergeCell ref="T42:U42"/>
    <mergeCell ref="AN9:AO9"/>
    <mergeCell ref="AN10:AO10"/>
    <mergeCell ref="I65:J65"/>
    <mergeCell ref="J72:K72"/>
    <mergeCell ref="AD17:AE17"/>
    <mergeCell ref="AD10:AE10"/>
    <mergeCell ref="AD11:AE11"/>
    <mergeCell ref="AD12:AE12"/>
    <mergeCell ref="T20:U20"/>
    <mergeCell ref="AD14:AE14"/>
    <mergeCell ref="I43:J43"/>
    <mergeCell ref="AN11:AO11"/>
    <mergeCell ref="AN12:AO12"/>
    <mergeCell ref="AN14:AO14"/>
    <mergeCell ref="AN15:AO15"/>
    <mergeCell ref="V29:W29"/>
    <mergeCell ref="T30:U30"/>
    <mergeCell ref="AD15:AE15"/>
    <mergeCell ref="T43:U43"/>
    <mergeCell ref="Z21:AE21"/>
    <mergeCell ref="BQ4:BR4"/>
    <mergeCell ref="AX20:AY20"/>
    <mergeCell ref="AP19:AQ19"/>
    <mergeCell ref="T31:U31"/>
    <mergeCell ref="BT40:BU40"/>
    <mergeCell ref="BA38:BB38"/>
    <mergeCell ref="AY39:AZ39"/>
    <mergeCell ref="AY40:AZ40"/>
    <mergeCell ref="BU11:BV11"/>
    <mergeCell ref="AX14:AY14"/>
    <mergeCell ref="I42:J42"/>
    <mergeCell ref="BT37:BU37"/>
    <mergeCell ref="BT38:BU38"/>
    <mergeCell ref="BT39:BU39"/>
    <mergeCell ref="CD36:CE36"/>
    <mergeCell ref="CD37:CE37"/>
    <mergeCell ref="I38:J38"/>
    <mergeCell ref="I39:J39"/>
    <mergeCell ref="I40:J40"/>
    <mergeCell ref="I41:J41"/>
    <mergeCell ref="CD51:CE51"/>
    <mergeCell ref="CD41:CE41"/>
    <mergeCell ref="CD42:CE42"/>
    <mergeCell ref="BZ44:CE44"/>
    <mergeCell ref="CD48:CE48"/>
    <mergeCell ref="CD40:CE40"/>
    <mergeCell ref="AX15:AY15"/>
    <mergeCell ref="AX21:AY21"/>
    <mergeCell ref="AX16:AY16"/>
    <mergeCell ref="CD49:CE49"/>
    <mergeCell ref="CD50:CE50"/>
    <mergeCell ref="AX19:AY19"/>
    <mergeCell ref="BJ36:BK36"/>
    <mergeCell ref="BJ37:BK37"/>
    <mergeCell ref="BH29:BI29"/>
    <mergeCell ref="AX18:AY18"/>
    <mergeCell ref="BT21:BU21"/>
    <mergeCell ref="BT15:BU15"/>
    <mergeCell ref="BT16:BU16"/>
    <mergeCell ref="CD38:CE38"/>
    <mergeCell ref="CD39:CE39"/>
    <mergeCell ref="BT17:BU17"/>
    <mergeCell ref="BT18:BU18"/>
    <mergeCell ref="BT20:BU20"/>
    <mergeCell ref="BV36:BW36"/>
    <mergeCell ref="AO5:AP5"/>
    <mergeCell ref="AD19:AE19"/>
    <mergeCell ref="AD18:AE18"/>
    <mergeCell ref="I8:J8"/>
    <mergeCell ref="H10:I10"/>
    <mergeCell ref="H11:I11"/>
    <mergeCell ref="T19:U19"/>
    <mergeCell ref="T18:U18"/>
    <mergeCell ref="T17:U17"/>
    <mergeCell ref="AN8:AO8"/>
    <mergeCell ref="U13:V13"/>
    <mergeCell ref="H14:I14"/>
    <mergeCell ref="J10:K10"/>
    <mergeCell ref="H15:I15"/>
    <mergeCell ref="G22:H22"/>
    <mergeCell ref="H12:I12"/>
    <mergeCell ref="H13:I13"/>
    <mergeCell ref="I21:J21"/>
    <mergeCell ref="H17:I17"/>
    <mergeCell ref="H18:I18"/>
    <mergeCell ref="BD77:BG78"/>
    <mergeCell ref="BQ66:BX67"/>
    <mergeCell ref="BY66:CM67"/>
    <mergeCell ref="AN7:AO7"/>
    <mergeCell ref="G23:H23"/>
    <mergeCell ref="BD65:BG66"/>
    <mergeCell ref="BD76:BG76"/>
    <mergeCell ref="BD75:BG75"/>
    <mergeCell ref="BD74:BG74"/>
    <mergeCell ref="BD73:BG73"/>
    <mergeCell ref="AZ73:BC73"/>
    <mergeCell ref="AZ74:BC74"/>
    <mergeCell ref="AZ75:BC75"/>
    <mergeCell ref="AZ76:BC76"/>
    <mergeCell ref="AZ77:BC78"/>
    <mergeCell ref="AZ65:BC66"/>
    <mergeCell ref="AZ67:BC67"/>
    <mergeCell ref="AZ68:BC68"/>
    <mergeCell ref="AZ69:BC69"/>
    <mergeCell ref="AZ70:BC70"/>
    <mergeCell ref="Y54:AD54"/>
    <mergeCell ref="AT9:BA9"/>
    <mergeCell ref="BZ31:CG31"/>
    <mergeCell ref="CR1:CU4"/>
    <mergeCell ref="AZ72:BC72"/>
    <mergeCell ref="AZ71:BC71"/>
    <mergeCell ref="BD69:BG69"/>
    <mergeCell ref="BD68:BG68"/>
    <mergeCell ref="BD67:BG67"/>
    <mergeCell ref="AP7:AQ7"/>
  </mergeCells>
  <conditionalFormatting sqref="BQ84:CM85">
    <cfRule type="expression" priority="194" dxfId="204" stopIfTrue="1">
      <formula>$CE$84&lt;0</formula>
    </cfRule>
    <cfRule type="expression" priority="196" dxfId="205" stopIfTrue="1">
      <formula>$CE$84=0</formula>
    </cfRule>
  </conditionalFormatting>
  <conditionalFormatting sqref="V86">
    <cfRule type="expression" priority="43" dxfId="206" stopIfTrue="1">
      <formula>V86="AUS"</formula>
    </cfRule>
    <cfRule type="expression" priority="44" dxfId="207" stopIfTrue="1">
      <formula>V86="AN"</formula>
    </cfRule>
  </conditionalFormatting>
  <conditionalFormatting sqref="V29">
    <cfRule type="expression" priority="35" dxfId="206" stopIfTrue="1">
      <formula>V29="AUS"</formula>
    </cfRule>
    <cfRule type="expression" priority="36" dxfId="207" stopIfTrue="1">
      <formula>V29="AN"</formula>
    </cfRule>
  </conditionalFormatting>
  <conditionalFormatting sqref="V50">
    <cfRule type="expression" priority="41" dxfId="206" stopIfTrue="1">
      <formula>V50="AUS"</formula>
    </cfRule>
    <cfRule type="expression" priority="42" dxfId="207" stopIfTrue="1">
      <formula>V50="AN"</formula>
    </cfRule>
  </conditionalFormatting>
  <conditionalFormatting sqref="AZ28">
    <cfRule type="expression" priority="39" dxfId="206" stopIfTrue="1">
      <formula>AZ28="AUS"</formula>
    </cfRule>
    <cfRule type="expression" priority="40" dxfId="207" stopIfTrue="1">
      <formula>AZ28="AN"</formula>
    </cfRule>
  </conditionalFormatting>
  <conditionalFormatting sqref="AP19">
    <cfRule type="expression" priority="37" dxfId="206" stopIfTrue="1">
      <formula>AP19="AUS"</formula>
    </cfRule>
    <cfRule type="expression" priority="38" dxfId="207" stopIfTrue="1">
      <formula>AP19="AN"</formula>
    </cfRule>
  </conditionalFormatting>
  <conditionalFormatting sqref="BA38">
    <cfRule type="expression" priority="33" dxfId="206" stopIfTrue="1">
      <formula>BA38="AUS"</formula>
    </cfRule>
    <cfRule type="expression" priority="34" dxfId="207" stopIfTrue="1">
      <formula>BA38="AN"</formula>
    </cfRule>
  </conditionalFormatting>
  <conditionalFormatting sqref="BV36">
    <cfRule type="expression" priority="31" dxfId="206" stopIfTrue="1">
      <formula>BV36="AUS"</formula>
    </cfRule>
    <cfRule type="expression" priority="32" dxfId="207" stopIfTrue="1">
      <formula>BV36="AN"</formula>
    </cfRule>
  </conditionalFormatting>
  <conditionalFormatting sqref="BC49:BC52 AQ49:AQ53 AR38:AR45 AS39:AS41 AT40 V60:W62 AR50:AR52 W57 V57:V59 X62">
    <cfRule type="expression" priority="19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38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240" dxfId="1" stopIfTrue="1">
      <formula>$BF$45&lt;&gt;"unbegrenzt"</formula>
    </cfRule>
  </conditionalFormatting>
  <conditionalFormatting sqref="BL22:BL25 BM23:BM26 BN24:BN25 BX15:BX17">
    <cfRule type="expression" priority="249" dxfId="2" stopIfTrue="1">
      <formula>$BH$32&lt;0</formula>
    </cfRule>
    <cfRule type="expression" priority="250" dxfId="1" stopIfTrue="1">
      <formula>$AT$24&lt;&gt;"unbegrenzt"</formula>
    </cfRule>
  </conditionalFormatting>
  <conditionalFormatting sqref="L25:O25 M24:O24 N22:O23 M20:N20 O16:O17 C8:C10 O21 M18:O19">
    <cfRule type="expression" priority="257" dxfId="1" stopIfTrue="1">
      <formula>$Z$21&lt;&gt;"unbegrenzt"</formula>
    </cfRule>
  </conditionalFormatting>
  <conditionalFormatting sqref="L25:O25 M24:O24 N22:O23 M20:N20 O16:O17 O21 M18:O19">
    <cfRule type="expression" priority="267" dxfId="2" stopIfTrue="1">
      <formula>$T$25&lt;0</formula>
    </cfRule>
  </conditionalFormatting>
  <conditionalFormatting sqref="K81:O81 N82:U82 Q81:T81 U83 S83 P83">
    <cfRule type="expression" priority="286" dxfId="2" stopIfTrue="1">
      <formula>$J$94&lt;0</formula>
    </cfRule>
    <cfRule type="expression" priority="287" dxfId="1" stopIfTrue="1">
      <formula>$F$79&lt;&gt;"unbegrenzt"</formula>
    </cfRule>
  </conditionalFormatting>
  <conditionalFormatting sqref="M36:N36 N34:N35 O33:O34 P33:R33">
    <cfRule type="expression" priority="294" dxfId="2" stopIfTrue="1">
      <formula>$T$46&lt;0</formula>
    </cfRule>
    <cfRule type="expression" priority="295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297" dxfId="2" stopIfTrue="1">
      <formula>$BJ$60&lt;0</formula>
    </cfRule>
  </conditionalFormatting>
  <conditionalFormatting sqref="AR9">
    <cfRule type="expression" priority="300" dxfId="2" stopIfTrue="1">
      <formula>$AN$15&lt;0</formula>
    </cfRule>
    <cfRule type="expression" priority="301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" right="0" top="0" bottom="0" header="0" footer="0"/>
  <pageSetup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T126"/>
  <sheetViews>
    <sheetView zoomScale="40" zoomScaleNormal="40" zoomScalePageLayoutView="0" workbookViewId="0" topLeftCell="A1">
      <selection activeCell="D21" sqref="D21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5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1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71">$BY$60-CT8-CU8</f>
        <v>0</v>
      </c>
      <c r="CT8" s="65">
        <f aca="true" t="shared" si="1" ref="CT8:CT71">SUMIF($AJ$67:$AM$76,"&gt;"&amp;CR8,$AF$67:$AI$76)</f>
        <v>6130</v>
      </c>
      <c r="CU8" s="65">
        <f aca="true" t="shared" si="2" ref="CU8:CU71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0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0</v>
      </c>
      <c r="CT9" s="65">
        <f t="shared" si="1"/>
        <v>6130</v>
      </c>
      <c r="CU9" s="65">
        <f t="shared" si="2"/>
        <v>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1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0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0</v>
      </c>
      <c r="CT10" s="65">
        <f t="shared" si="1"/>
        <v>6130</v>
      </c>
      <c r="CU10" s="65">
        <f t="shared" si="2"/>
        <v>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4.94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0</v>
      </c>
      <c r="CT11" s="65">
        <f t="shared" si="1"/>
        <v>6130</v>
      </c>
      <c r="CU11" s="65">
        <f t="shared" si="2"/>
        <v>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0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164.07999999999998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0</v>
      </c>
      <c r="CT12" s="65">
        <f t="shared" si="1"/>
        <v>6130</v>
      </c>
      <c r="CU12" s="65">
        <f t="shared" si="2"/>
        <v>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0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164.07999999999998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1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0</v>
      </c>
      <c r="CT13" s="65">
        <f t="shared" si="1"/>
        <v>6130</v>
      </c>
      <c r="CU13" s="65">
        <f t="shared" si="2"/>
        <v>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11.69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4.94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0</v>
      </c>
      <c r="CT14" s="65">
        <f t="shared" si="1"/>
        <v>6130</v>
      </c>
      <c r="CU14" s="65">
        <f t="shared" si="2"/>
        <v>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1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164.07999999999998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-4.94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0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0</v>
      </c>
      <c r="CT15" s="65">
        <f t="shared" si="1"/>
        <v>4930</v>
      </c>
      <c r="CU15" s="65">
        <f t="shared" si="2"/>
        <v>1200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147.45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237.85999999999999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0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0</v>
      </c>
      <c r="CT16" s="65">
        <f t="shared" si="1"/>
        <v>4930</v>
      </c>
      <c r="CU16" s="65">
        <f t="shared" si="2"/>
        <v>1200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11.69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0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11.69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237.85999999999999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11.68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0</v>
      </c>
      <c r="CT17" s="65">
        <f t="shared" si="1"/>
        <v>4930</v>
      </c>
      <c r="CU17" s="65">
        <f t="shared" si="2"/>
        <v>1200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-11.69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0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4.94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237.85999999999999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0</v>
      </c>
      <c r="CT18" s="65">
        <f t="shared" si="1"/>
        <v>4930</v>
      </c>
      <c r="CU18" s="65">
        <f t="shared" si="2"/>
        <v>1200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147.45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65</v>
      </c>
      <c r="AQ19" s="220"/>
      <c r="AT19" s="3" t="s">
        <v>157</v>
      </c>
      <c r="AU19" s="4"/>
      <c r="AV19" s="4"/>
      <c r="AW19" s="4"/>
      <c r="AX19" s="211">
        <f>BH28</f>
        <v>62.1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0</v>
      </c>
      <c r="CT19" s="65">
        <f t="shared" si="1"/>
        <v>4930</v>
      </c>
      <c r="CU19" s="65">
        <f t="shared" si="2"/>
        <v>1200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52"/>
      <c r="AJ20" s="6" t="s">
        <v>0</v>
      </c>
      <c r="AK20" s="7"/>
      <c r="AL20" s="149"/>
      <c r="AM20" s="149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11.68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11.68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0</v>
      </c>
      <c r="CT20" s="65">
        <f t="shared" si="1"/>
        <v>4930</v>
      </c>
      <c r="CU20" s="65">
        <f t="shared" si="2"/>
        <v>1200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>
        <f>IF(AT24="unbegrenzt",IF(AD19&gt;=0,"unbegrenzt",AD11/AD19*(-1)),AT24+AD11/AD15)</f>
        <v>2.7829741082961457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4.94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164.07999999999998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-11.68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0</v>
      </c>
      <c r="CT21" s="65">
        <f t="shared" si="1"/>
        <v>4930</v>
      </c>
      <c r="CU21" s="65">
        <f t="shared" si="2"/>
        <v>1200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5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105.53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0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0</v>
      </c>
      <c r="CT22" s="65">
        <f t="shared" si="1"/>
        <v>4930</v>
      </c>
      <c r="CU22" s="65">
        <f t="shared" si="2"/>
        <v>1200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41.92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52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0</v>
      </c>
      <c r="CT23" s="65">
        <f t="shared" si="1"/>
        <v>4930</v>
      </c>
      <c r="CU23" s="65">
        <f t="shared" si="2"/>
        <v>1200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>
        <f>IF(AZ28="AUS",AX15/AX18,IF(Y54="unbegrenzt",(IF(AX22&gt;=0,"unbegrenzt",AX15/AX22*(-1))),Y54+AX15/AX18))</f>
        <v>2.143042367681811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1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0</v>
      </c>
      <c r="CT24" s="65">
        <f t="shared" si="1"/>
        <v>3390</v>
      </c>
      <c r="CU24" s="65">
        <f t="shared" si="2"/>
        <v>2740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-147.45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0</v>
      </c>
      <c r="CT25" s="65">
        <f t="shared" si="1"/>
        <v>3390</v>
      </c>
      <c r="CU25" s="65">
        <f t="shared" si="2"/>
        <v>2740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0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0</v>
      </c>
      <c r="CT26" s="65">
        <f t="shared" si="1"/>
        <v>3390</v>
      </c>
      <c r="CU26" s="65">
        <f t="shared" si="2"/>
        <v>2740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0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0</v>
      </c>
      <c r="CT27" s="65">
        <f t="shared" si="1"/>
        <v>3390</v>
      </c>
      <c r="CU27" s="65">
        <f t="shared" si="2"/>
        <v>2740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65</v>
      </c>
      <c r="BA28" s="220"/>
      <c r="BD28" s="10" t="s">
        <v>18</v>
      </c>
      <c r="BE28" s="11"/>
      <c r="BF28" s="11"/>
      <c r="BG28" s="11"/>
      <c r="BH28" s="213">
        <f>BH31</f>
        <v>62.1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0</v>
      </c>
      <c r="CT28" s="65">
        <f t="shared" si="1"/>
        <v>3390</v>
      </c>
      <c r="CU28" s="65">
        <f t="shared" si="2"/>
        <v>2740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65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49"/>
      <c r="AW29" s="149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0</v>
      </c>
      <c r="CT29" s="65">
        <f t="shared" si="1"/>
        <v>3390</v>
      </c>
      <c r="CU29" s="65">
        <f t="shared" si="2"/>
        <v>2740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49"/>
      <c r="S30" s="149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237.85999999999999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0</v>
      </c>
      <c r="CT30" s="65">
        <f t="shared" si="1"/>
        <v>2610</v>
      </c>
      <c r="CU30" s="65">
        <f t="shared" si="2"/>
        <v>3520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41.92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1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62.1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0</v>
      </c>
      <c r="CT31" s="65">
        <f t="shared" si="1"/>
        <v>2610</v>
      </c>
      <c r="CU31" s="65">
        <f t="shared" si="2"/>
        <v>3520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-62.1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0</v>
      </c>
      <c r="CT32" s="65">
        <f t="shared" si="1"/>
        <v>2610</v>
      </c>
      <c r="CU32" s="65">
        <f t="shared" si="2"/>
        <v>3520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0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0</v>
      </c>
      <c r="CT33" s="65">
        <f t="shared" si="1"/>
        <v>2610</v>
      </c>
      <c r="CU33" s="65">
        <f t="shared" si="2"/>
        <v>3520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0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0</v>
      </c>
      <c r="CT34" s="65">
        <f t="shared" si="1"/>
        <v>2610</v>
      </c>
      <c r="CU34" s="65">
        <f t="shared" si="2"/>
        <v>3520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247.85999999999999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0</v>
      </c>
      <c r="CT35" s="65">
        <f t="shared" si="1"/>
        <v>1610</v>
      </c>
      <c r="CU35" s="65">
        <f t="shared" si="2"/>
        <v>4520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175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0</v>
      </c>
      <c r="CT36" s="65">
        <f t="shared" si="1"/>
        <v>410</v>
      </c>
      <c r="CU36" s="65">
        <f t="shared" si="2"/>
        <v>5720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53"/>
      <c r="BS37" s="153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0</v>
      </c>
      <c r="CT37" s="65">
        <f t="shared" si="1"/>
        <v>410</v>
      </c>
      <c r="CU37" s="65">
        <f t="shared" si="2"/>
        <v>5720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1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65</v>
      </c>
      <c r="BB38" s="220"/>
      <c r="BF38" s="10" t="s">
        <v>5</v>
      </c>
      <c r="BG38" s="11"/>
      <c r="BH38" s="11"/>
      <c r="BI38" s="11"/>
      <c r="BJ38" s="213">
        <f>BJ39</f>
        <v>0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0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0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0</v>
      </c>
      <c r="CT38" s="65">
        <f t="shared" si="1"/>
        <v>410</v>
      </c>
      <c r="CU38" s="65">
        <f t="shared" si="2"/>
        <v>5720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41.92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10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49"/>
      <c r="AX39" s="149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0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0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0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0</v>
      </c>
      <c r="CT39" s="65">
        <f t="shared" si="1"/>
        <v>410</v>
      </c>
      <c r="CU39" s="65">
        <f t="shared" si="2"/>
        <v>5720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41.92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0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237.85999999999999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473.84000000000003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643.63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0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0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t="shared" si="0"/>
        <v>0</v>
      </c>
      <c r="CT40" s="65">
        <f t="shared" si="1"/>
        <v>410</v>
      </c>
      <c r="CU40" s="65">
        <f t="shared" si="2"/>
        <v>5720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>
      <c r="A41" s="84"/>
      <c r="B41" s="36"/>
      <c r="E41" s="10" t="s">
        <v>6</v>
      </c>
      <c r="F41" s="11"/>
      <c r="G41" s="88"/>
      <c r="H41" s="88"/>
      <c r="I41" s="213">
        <f>I42</f>
        <v>41.92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0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-247.85999999999999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49"/>
      <c r="BI41" s="149"/>
      <c r="BJ41" s="217">
        <f>AY40</f>
        <v>473.84000000000003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0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0"/>
        <v>0</v>
      </c>
      <c r="CT41" s="65">
        <f t="shared" si="1"/>
        <v>410</v>
      </c>
      <c r="CU41" s="65">
        <f t="shared" si="2"/>
        <v>5720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41.92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41.92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BF42" s="3" t="s">
        <v>145</v>
      </c>
      <c r="BG42" s="4"/>
      <c r="BH42" s="4"/>
      <c r="BI42" s="4"/>
      <c r="BJ42" s="211">
        <f>BJ56</f>
        <v>169.79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0"/>
        <v>0</v>
      </c>
      <c r="CT42" s="65">
        <f t="shared" si="1"/>
        <v>410</v>
      </c>
      <c r="CU42" s="65">
        <f t="shared" si="2"/>
        <v>5720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>
      <c r="A43" s="84"/>
      <c r="B43" s="36"/>
      <c r="E43" s="10" t="s">
        <v>7</v>
      </c>
      <c r="F43" s="11"/>
      <c r="G43" s="11"/>
      <c r="H43" s="11"/>
      <c r="I43" s="213">
        <f>I39-I41</f>
        <v>0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BF43" s="10" t="s">
        <v>7</v>
      </c>
      <c r="BG43" s="11"/>
      <c r="BH43" s="11"/>
      <c r="BI43" s="11"/>
      <c r="BJ43" s="213">
        <f>BJ38-BJ40</f>
        <v>-643.63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52"/>
      <c r="CM43" s="36"/>
      <c r="CN43" s="84"/>
      <c r="CO43" s="36"/>
      <c r="CP43" s="36"/>
      <c r="CQ43" s="36"/>
      <c r="CR43" s="98">
        <v>3.5</v>
      </c>
      <c r="CS43" s="99">
        <f t="shared" si="0"/>
        <v>0</v>
      </c>
      <c r="CT43" s="65">
        <f t="shared" si="1"/>
        <v>410</v>
      </c>
      <c r="CU43" s="65">
        <f t="shared" si="2"/>
        <v>5720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52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52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0"/>
        <v>0</v>
      </c>
      <c r="CT44" s="65">
        <f t="shared" si="1"/>
        <v>410</v>
      </c>
      <c r="CU44" s="65">
        <f t="shared" si="2"/>
        <v>5720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>
        <f>IF(V29="AUS",I38/I41,IF(Z21="unbegrenzt",IF(I43&gt;=0,"unbegrenzt",I38/I43*(-1)),Z21+I38/I41))</f>
        <v>5.287745100662558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41.92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473.84000000000003</v>
      </c>
      <c r="AD45" s="213"/>
      <c r="AE45" s="11" t="s">
        <v>4</v>
      </c>
      <c r="AF45" s="12"/>
      <c r="AL45" s="340" t="s">
        <v>182</v>
      </c>
      <c r="AM45" s="341"/>
      <c r="AR45" s="129"/>
      <c r="BF45" s="169">
        <f>IF(CD42&gt;=0,IF(BJ43&gt;=0,"unbegrenzt",BJ37/BJ43*(-1)),BZ44+BJ37/BJ40)</f>
        <v>0.6680857014123021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0"/>
        <v>0</v>
      </c>
      <c r="CT45" s="65">
        <f t="shared" si="1"/>
        <v>410</v>
      </c>
      <c r="CU45" s="65">
        <f t="shared" si="2"/>
        <v>5720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-41.92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473.84000000000003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0"/>
        <v>0</v>
      </c>
      <c r="CT46" s="65">
        <f t="shared" si="1"/>
        <v>410</v>
      </c>
      <c r="CU46" s="65">
        <f t="shared" si="2"/>
        <v>5720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473.84000000000003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0"/>
        <v>0</v>
      </c>
      <c r="CT47" s="65">
        <f t="shared" si="1"/>
        <v>410</v>
      </c>
      <c r="CU47" s="65">
        <f t="shared" si="2"/>
        <v>5720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62.42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0"/>
        <v>0</v>
      </c>
      <c r="CT48" s="65">
        <f t="shared" si="1"/>
        <v>410</v>
      </c>
      <c r="CU48" s="65">
        <f t="shared" si="2"/>
        <v>5720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247.85999999999999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0"/>
        <v>0</v>
      </c>
      <c r="CT49" s="65">
        <f t="shared" si="1"/>
        <v>410</v>
      </c>
      <c r="CU49" s="65">
        <f t="shared" si="2"/>
        <v>5720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65</v>
      </c>
      <c r="W50" s="220"/>
      <c r="Y50" s="3" t="s">
        <v>109</v>
      </c>
      <c r="Z50" s="4"/>
      <c r="AA50" s="4"/>
      <c r="AB50" s="4"/>
      <c r="AC50" s="211">
        <f>T52</f>
        <v>2.47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0"/>
        <v>0</v>
      </c>
      <c r="CT50" s="65">
        <f t="shared" si="1"/>
        <v>410</v>
      </c>
      <c r="CU50" s="65">
        <f t="shared" si="2"/>
        <v>5720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49"/>
      <c r="S51" s="149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161.09000000000003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0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0"/>
        <v>0</v>
      </c>
      <c r="CT51" s="65">
        <f t="shared" si="1"/>
        <v>410</v>
      </c>
      <c r="CU51" s="65">
        <f t="shared" si="2"/>
        <v>5720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2.47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0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1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1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1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0"/>
        <v>0</v>
      </c>
      <c r="CT52" s="65">
        <f t="shared" si="1"/>
        <v>410</v>
      </c>
      <c r="CU52" s="65">
        <f t="shared" si="2"/>
        <v>5720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1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52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0"/>
        <v>0</v>
      </c>
      <c r="CT53" s="65">
        <f t="shared" si="1"/>
        <v>410</v>
      </c>
      <c r="CU53" s="65">
        <f t="shared" si="2"/>
        <v>5720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>
        <f>IF(BA38="AUS",AC44/AC47,IF(CD42&gt;=0,IF(BJ43&gt;=0,IF(AC52&gt;=0,"unbegrenzt",AC44/AC52*(-1)),BF45+AC44/AC47),BZ44+BF45+AC44/AC47))</f>
        <v>1.5544608491414933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0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0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0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0"/>
        <v>0</v>
      </c>
      <c r="CT54" s="65">
        <f t="shared" si="1"/>
        <v>410</v>
      </c>
      <c r="CU54" s="65">
        <f t="shared" si="2"/>
        <v>5720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0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0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0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0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0"/>
        <v>0</v>
      </c>
      <c r="CT55" s="65">
        <f t="shared" si="1"/>
        <v>410</v>
      </c>
      <c r="CU55" s="65">
        <f t="shared" si="2"/>
        <v>5720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0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161.09000000000003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62.42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169.79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0"/>
        <v>0</v>
      </c>
      <c r="CT56" s="65">
        <f t="shared" si="1"/>
        <v>410</v>
      </c>
      <c r="CU56" s="65">
        <f t="shared" si="2"/>
        <v>5720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2.47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0"/>
        <v>0</v>
      </c>
      <c r="CT57" s="65">
        <f t="shared" si="1"/>
        <v>410</v>
      </c>
      <c r="CU57" s="65">
        <f t="shared" si="2"/>
        <v>5720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0"/>
        <v>0</v>
      </c>
      <c r="CT58" s="65">
        <f t="shared" si="1"/>
        <v>410</v>
      </c>
      <c r="CU58" s="65">
        <f t="shared" si="2"/>
        <v>5720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24.86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169.79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0"/>
        <v>0</v>
      </c>
      <c r="CT59" s="65">
        <f t="shared" si="1"/>
        <v>410</v>
      </c>
      <c r="CU59" s="65">
        <f t="shared" si="2"/>
        <v>5720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2.47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136.23000000000002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62.42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-169.79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0"/>
        <v>0</v>
      </c>
      <c r="CT60" s="65">
        <f t="shared" si="1"/>
        <v>410</v>
      </c>
      <c r="CU60" s="65">
        <f t="shared" si="2"/>
        <v>5720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-2.47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-161.09000000000003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-62.42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0"/>
        <v>0</v>
      </c>
      <c r="CT61" s="65">
        <f t="shared" si="1"/>
        <v>0</v>
      </c>
      <c r="CU61" s="65">
        <f t="shared" si="2"/>
        <v>6130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30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0"/>
        <v>0</v>
      </c>
      <c r="CT62" s="65">
        <f t="shared" si="1"/>
        <v>0</v>
      </c>
      <c r="CU62" s="65">
        <f t="shared" si="2"/>
        <v>6130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0"/>
        <v>0</v>
      </c>
      <c r="CT63" s="65">
        <f t="shared" si="1"/>
        <v>0</v>
      </c>
      <c r="CU63" s="65">
        <f t="shared" si="2"/>
        <v>6130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1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0"/>
        <v>0</v>
      </c>
      <c r="CT64" s="65">
        <f t="shared" si="1"/>
        <v>0</v>
      </c>
      <c r="CU64" s="65">
        <f t="shared" si="2"/>
        <v>6130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51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0"/>
        <v>0</v>
      </c>
      <c r="CT65" s="65">
        <f t="shared" si="1"/>
        <v>0</v>
      </c>
      <c r="CU65" s="65">
        <f t="shared" si="2"/>
        <v>6130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1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0"/>
        <v>0</v>
      </c>
      <c r="CT66" s="65">
        <f t="shared" si="1"/>
        <v>0</v>
      </c>
      <c r="CU66" s="65">
        <f t="shared" si="2"/>
        <v>6130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>
        <f>BF45</f>
        <v>0.6680857014123021</v>
      </c>
      <c r="AK67" s="230"/>
      <c r="AL67" s="230"/>
      <c r="AM67" s="230"/>
      <c r="AN67" s="231">
        <f aca="true" t="shared" si="3" ref="AN67:AN75">IF((AJ67="unbegrenzt"),AF67,0)</f>
        <v>0</v>
      </c>
      <c r="AO67" s="232"/>
      <c r="AP67" s="232"/>
      <c r="AQ67" s="233"/>
      <c r="AR67" s="231">
        <f aca="true" t="shared" si="4" ref="AR67:AR75">IF(AND(AN67=0,AJ67&gt;0),AF67,0)</f>
        <v>1200</v>
      </c>
      <c r="AS67" s="232"/>
      <c r="AT67" s="232"/>
      <c r="AU67" s="233"/>
      <c r="AV67" s="231">
        <f aca="true" t="shared" si="5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0"/>
        <v>0</v>
      </c>
      <c r="CT67" s="65">
        <f t="shared" si="1"/>
        <v>0</v>
      </c>
      <c r="CU67" s="65">
        <f t="shared" si="2"/>
        <v>6130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0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>
        <f>Y54</f>
        <v>1.5544608491414933</v>
      </c>
      <c r="AK68" s="230"/>
      <c r="AL68" s="230"/>
      <c r="AM68" s="230"/>
      <c r="AN68" s="231">
        <f t="shared" si="3"/>
        <v>0</v>
      </c>
      <c r="AO68" s="232"/>
      <c r="AP68" s="232"/>
      <c r="AQ68" s="233"/>
      <c r="AR68" s="231">
        <f t="shared" si="4"/>
        <v>1510</v>
      </c>
      <c r="AS68" s="232"/>
      <c r="AT68" s="232"/>
      <c r="AU68" s="233"/>
      <c r="AV68" s="231">
        <f t="shared" si="5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6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0"/>
        <v>0</v>
      </c>
      <c r="CT68" s="65">
        <f t="shared" si="1"/>
        <v>0</v>
      </c>
      <c r="CU68" s="65">
        <f t="shared" si="2"/>
        <v>6130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0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>
        <f>AJ68</f>
        <v>1.5544608491414933</v>
      </c>
      <c r="AK69" s="230"/>
      <c r="AL69" s="230"/>
      <c r="AM69" s="230"/>
      <c r="AN69" s="231">
        <f t="shared" si="3"/>
        <v>0</v>
      </c>
      <c r="AO69" s="232"/>
      <c r="AP69" s="232"/>
      <c r="AQ69" s="233"/>
      <c r="AR69" s="231">
        <f t="shared" si="4"/>
        <v>30</v>
      </c>
      <c r="AS69" s="232"/>
      <c r="AT69" s="232"/>
      <c r="AU69" s="233"/>
      <c r="AV69" s="231">
        <f t="shared" si="5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6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0"/>
        <v>0</v>
      </c>
      <c r="CT69" s="65">
        <f t="shared" si="1"/>
        <v>0</v>
      </c>
      <c r="CU69" s="65">
        <f t="shared" si="2"/>
        <v>6130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136.23000000000002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>
        <f>F79</f>
        <v>2.613476926931038</v>
      </c>
      <c r="AK70" s="230"/>
      <c r="AL70" s="230"/>
      <c r="AM70" s="230"/>
      <c r="AN70" s="231">
        <f t="shared" si="3"/>
        <v>0</v>
      </c>
      <c r="AO70" s="232"/>
      <c r="AP70" s="232"/>
      <c r="AQ70" s="233"/>
      <c r="AR70" s="231">
        <f t="shared" si="4"/>
        <v>1000</v>
      </c>
      <c r="AS70" s="232"/>
      <c r="AT70" s="232"/>
      <c r="AU70" s="233"/>
      <c r="AV70" s="231">
        <f t="shared" si="5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6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0"/>
        <v>0</v>
      </c>
      <c r="CT70" s="65">
        <f t="shared" si="1"/>
        <v>0</v>
      </c>
      <c r="CU70" s="65">
        <f t="shared" si="2"/>
        <v>6130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>
        <f>AT24</f>
        <v>2.143042367681811</v>
      </c>
      <c r="AK71" s="230"/>
      <c r="AL71" s="230"/>
      <c r="AM71" s="230"/>
      <c r="AN71" s="231">
        <f t="shared" si="3"/>
        <v>0</v>
      </c>
      <c r="AO71" s="232"/>
      <c r="AP71" s="232"/>
      <c r="AQ71" s="233"/>
      <c r="AR71" s="231">
        <f t="shared" si="4"/>
        <v>780</v>
      </c>
      <c r="AS71" s="232"/>
      <c r="AT71" s="232"/>
      <c r="AU71" s="233"/>
      <c r="AV71" s="231">
        <f t="shared" si="5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6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0"/>
        <v>0</v>
      </c>
      <c r="CT71" s="65">
        <f t="shared" si="1"/>
        <v>0</v>
      </c>
      <c r="CU71" s="65">
        <f t="shared" si="2"/>
        <v>6130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103.87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>
        <f>Z21</f>
        <v>2.7829741082961457</v>
      </c>
      <c r="AK72" s="230"/>
      <c r="AL72" s="230"/>
      <c r="AM72" s="230"/>
      <c r="AN72" s="231">
        <f t="shared" si="3"/>
        <v>0</v>
      </c>
      <c r="AO72" s="232"/>
      <c r="AP72" s="232"/>
      <c r="AQ72" s="233"/>
      <c r="AR72" s="231">
        <f t="shared" si="4"/>
        <v>1030</v>
      </c>
      <c r="AS72" s="232"/>
      <c r="AT72" s="232"/>
      <c r="AU72" s="233"/>
      <c r="AV72" s="231">
        <f t="shared" si="5"/>
        <v>0</v>
      </c>
      <c r="AW72" s="232"/>
      <c r="AX72" s="232"/>
      <c r="AY72" s="233"/>
      <c r="AZ72" s="183">
        <f>T22/T15</f>
        <v>105.53</v>
      </c>
      <c r="BA72" s="184"/>
      <c r="BB72" s="184"/>
      <c r="BC72" s="185"/>
      <c r="BD72" s="183">
        <f t="shared" si="6"/>
        <v>14.774200000000002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7" ref="CS72:CS108">$BY$60-CT72-CU72</f>
        <v>0</v>
      </c>
      <c r="CT72" s="65">
        <f aca="true" t="shared" si="8" ref="CT72:CT108">SUMIF($AJ$67:$AM$76,"&gt;"&amp;CR72,$AF$67:$AI$76)</f>
        <v>0</v>
      </c>
      <c r="CU72" s="65">
        <f aca="true" t="shared" si="9" ref="CU72:CU108">SUMIF($AJ$67:$AM$76,"&lt;"&amp;CR72,$AF$67:$AI$76)</f>
        <v>6130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103.87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32.36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>
        <f>Z21</f>
        <v>2.7829741082961457</v>
      </c>
      <c r="AK73" s="230"/>
      <c r="AL73" s="230"/>
      <c r="AM73" s="230"/>
      <c r="AN73" s="231">
        <f t="shared" si="3"/>
        <v>0</v>
      </c>
      <c r="AO73" s="232"/>
      <c r="AP73" s="232"/>
      <c r="AQ73" s="233"/>
      <c r="AR73" s="231">
        <f t="shared" si="4"/>
        <v>120</v>
      </c>
      <c r="AS73" s="232"/>
      <c r="AT73" s="232"/>
      <c r="AU73" s="233"/>
      <c r="AV73" s="231">
        <f t="shared" si="5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6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643.6300000000002</v>
      </c>
      <c r="CF73" s="236"/>
      <c r="CG73" s="236"/>
      <c r="CH73" s="236"/>
      <c r="CI73" s="236"/>
      <c r="CJ73" s="236"/>
      <c r="CK73" s="236"/>
      <c r="CL73" s="150" t="s">
        <v>4</v>
      </c>
      <c r="CM73" s="150"/>
      <c r="CN73" s="84"/>
      <c r="CO73" s="36"/>
      <c r="CP73" s="36"/>
      <c r="CQ73" s="36"/>
      <c r="CR73" s="98">
        <v>6.5</v>
      </c>
      <c r="CS73" s="99">
        <f t="shared" si="7"/>
        <v>0</v>
      </c>
      <c r="CT73" s="65">
        <f t="shared" si="8"/>
        <v>0</v>
      </c>
      <c r="CU73" s="65">
        <f t="shared" si="9"/>
        <v>6130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103.87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>
        <f>IF(AP19="AN",Z21,0)</f>
        <v>2.7829741082961457</v>
      </c>
      <c r="AK74" s="230"/>
      <c r="AL74" s="230"/>
      <c r="AM74" s="230"/>
      <c r="AN74" s="231">
        <f t="shared" si="3"/>
        <v>0</v>
      </c>
      <c r="AO74" s="232"/>
      <c r="AP74" s="232"/>
      <c r="AQ74" s="233"/>
      <c r="AR74" s="231">
        <f t="shared" si="4"/>
        <v>50</v>
      </c>
      <c r="AS74" s="232"/>
      <c r="AT74" s="232"/>
      <c r="AU74" s="233"/>
      <c r="AV74" s="231">
        <f t="shared" si="5"/>
        <v>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6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150" t="s">
        <v>4</v>
      </c>
      <c r="CM74" s="150"/>
      <c r="CN74" s="84"/>
      <c r="CO74" s="36"/>
      <c r="CP74" s="36"/>
      <c r="CQ74" s="36"/>
      <c r="CR74" s="98">
        <v>6.6</v>
      </c>
      <c r="CS74" s="99">
        <f t="shared" si="7"/>
        <v>0</v>
      </c>
      <c r="CT74" s="65">
        <f t="shared" si="8"/>
        <v>0</v>
      </c>
      <c r="CU74" s="65">
        <f t="shared" si="9"/>
        <v>6130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103.87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-136.23000000000002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>
        <f>E45</f>
        <v>5.287745100662558</v>
      </c>
      <c r="AK75" s="230"/>
      <c r="AL75" s="230"/>
      <c r="AM75" s="230"/>
      <c r="AN75" s="231">
        <f t="shared" si="3"/>
        <v>0</v>
      </c>
      <c r="AO75" s="232"/>
      <c r="AP75" s="232"/>
      <c r="AQ75" s="233"/>
      <c r="AR75" s="231">
        <f t="shared" si="4"/>
        <v>410</v>
      </c>
      <c r="AS75" s="232"/>
      <c r="AT75" s="232"/>
      <c r="AU75" s="233"/>
      <c r="AV75" s="231">
        <f t="shared" si="5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150" t="s">
        <v>4</v>
      </c>
      <c r="CM75" s="150"/>
      <c r="CN75" s="84"/>
      <c r="CO75" s="36"/>
      <c r="CP75" s="36"/>
      <c r="CQ75" s="36"/>
      <c r="CR75" s="98">
        <v>6.7</v>
      </c>
      <c r="CS75" s="99">
        <f t="shared" si="7"/>
        <v>0</v>
      </c>
      <c r="CT75" s="65">
        <f t="shared" si="8"/>
        <v>0</v>
      </c>
      <c r="CU75" s="65">
        <f t="shared" si="9"/>
        <v>6130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103.87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643.6300000000002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7"/>
        <v>0</v>
      </c>
      <c r="CT76" s="65">
        <f t="shared" si="8"/>
        <v>0</v>
      </c>
      <c r="CU76" s="65">
        <f t="shared" si="9"/>
        <v>6130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0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0</v>
      </c>
      <c r="AO77" s="284"/>
      <c r="AP77" s="284"/>
      <c r="AQ77" s="285"/>
      <c r="AR77" s="283">
        <f>SUM(AR67:AU76)</f>
        <v>6130</v>
      </c>
      <c r="AS77" s="284"/>
      <c r="AT77" s="284"/>
      <c r="AU77" s="285"/>
      <c r="AV77" s="283">
        <f>SUM(AV67:AY76)</f>
        <v>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7"/>
        <v>0</v>
      </c>
      <c r="CT77" s="65">
        <f t="shared" si="8"/>
        <v>0</v>
      </c>
      <c r="CU77" s="65">
        <f t="shared" si="9"/>
        <v>6130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52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0</v>
      </c>
      <c r="CF78" s="236"/>
      <c r="CG78" s="236"/>
      <c r="CH78" s="236"/>
      <c r="CI78" s="236"/>
      <c r="CJ78" s="236"/>
      <c r="CK78" s="236"/>
      <c r="CL78" s="150" t="s">
        <v>4</v>
      </c>
      <c r="CM78" s="150"/>
      <c r="CN78" s="84"/>
      <c r="CO78" s="36"/>
      <c r="CP78" s="36"/>
      <c r="CQ78" s="36"/>
      <c r="CR78" s="98">
        <v>7</v>
      </c>
      <c r="CS78" s="99">
        <f t="shared" si="7"/>
        <v>0</v>
      </c>
      <c r="CT78" s="65">
        <f t="shared" si="8"/>
        <v>0</v>
      </c>
      <c r="CU78" s="65">
        <f t="shared" si="9"/>
        <v>6130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>
        <f>IF(V86="AUS",IF(J77&gt;0,"unbegrenzt",J71/J77*-1),IF(Y54="unbegrenzt",IF(J77&gt;=0,"unbegrenzt",J71/J77*(-1)),Y54+J71/J75))</f>
        <v>2.613476926931038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50" t="s">
        <v>4</v>
      </c>
      <c r="CM79" s="150"/>
      <c r="CN79" s="84"/>
      <c r="CO79" s="36"/>
      <c r="CP79" s="36"/>
      <c r="CQ79" s="36"/>
      <c r="CR79" s="98">
        <v>7.1</v>
      </c>
      <c r="CS79" s="99">
        <f t="shared" si="7"/>
        <v>0</v>
      </c>
      <c r="CT79" s="65">
        <f t="shared" si="8"/>
        <v>0</v>
      </c>
      <c r="CU79" s="65">
        <f t="shared" si="9"/>
        <v>6130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7"/>
        <v>0</v>
      </c>
      <c r="CT80" s="65">
        <f t="shared" si="8"/>
        <v>0</v>
      </c>
      <c r="CU80" s="65">
        <f t="shared" si="9"/>
        <v>6130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150" t="s">
        <v>4</v>
      </c>
      <c r="CM81" s="150"/>
      <c r="CN81" s="84"/>
      <c r="CO81" s="36"/>
      <c r="CP81" s="36"/>
      <c r="CQ81" s="36"/>
      <c r="CR81" s="98">
        <v>7.3</v>
      </c>
      <c r="CS81" s="99">
        <f t="shared" si="7"/>
        <v>0</v>
      </c>
      <c r="CT81" s="65">
        <f t="shared" si="8"/>
        <v>0</v>
      </c>
      <c r="CU81" s="65">
        <f t="shared" si="9"/>
        <v>6130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0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7"/>
        <v>0</v>
      </c>
      <c r="CT82" s="65">
        <f t="shared" si="8"/>
        <v>0</v>
      </c>
      <c r="CU82" s="65">
        <f t="shared" si="9"/>
        <v>6130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7"/>
        <v>0</v>
      </c>
      <c r="CT83" s="65">
        <f t="shared" si="8"/>
        <v>0</v>
      </c>
      <c r="CU83" s="65">
        <f t="shared" si="9"/>
        <v>6130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-643.6300000000002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7"/>
        <v>0</v>
      </c>
      <c r="CT84" s="65">
        <f t="shared" si="8"/>
        <v>0</v>
      </c>
      <c r="CU84" s="65">
        <f t="shared" si="9"/>
        <v>6130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7"/>
        <v>0</v>
      </c>
      <c r="CT85" s="65">
        <f t="shared" si="8"/>
        <v>0</v>
      </c>
      <c r="CU85" s="65">
        <f t="shared" si="9"/>
        <v>6130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1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65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0</v>
      </c>
      <c r="CF86" s="250"/>
      <c r="CG86" s="250"/>
      <c r="CH86" s="57" t="s">
        <v>31</v>
      </c>
      <c r="CI86" s="267">
        <f>AN77</f>
        <v>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7"/>
        <v>0</v>
      </c>
      <c r="CT86" s="65">
        <f t="shared" si="8"/>
        <v>0</v>
      </c>
      <c r="CU86" s="65">
        <f t="shared" si="9"/>
        <v>6130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49"/>
      <c r="S87" s="149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100</v>
      </c>
      <c r="CF87" s="250"/>
      <c r="CG87" s="250"/>
      <c r="CH87" s="57" t="s">
        <v>31</v>
      </c>
      <c r="CI87" s="267">
        <f>AR77</f>
        <v>6130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7"/>
        <v>0</v>
      </c>
      <c r="CT87" s="65">
        <f t="shared" si="8"/>
        <v>0</v>
      </c>
      <c r="CU87" s="65">
        <f t="shared" si="9"/>
        <v>6130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0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103.87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</v>
      </c>
      <c r="CF88" s="250"/>
      <c r="CG88" s="250"/>
      <c r="CH88" s="57" t="s">
        <v>31</v>
      </c>
      <c r="CI88" s="267">
        <f>AV77</f>
        <v>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7"/>
        <v>0</v>
      </c>
      <c r="CT88" s="65">
        <f t="shared" si="8"/>
        <v>0</v>
      </c>
      <c r="CU88" s="65">
        <f t="shared" si="9"/>
        <v>6130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0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7"/>
        <v>0</v>
      </c>
      <c r="CT89" s="65">
        <f t="shared" si="8"/>
        <v>0</v>
      </c>
      <c r="CU89" s="65">
        <f t="shared" si="9"/>
        <v>6130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103.87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7"/>
        <v>0</v>
      </c>
      <c r="CT90" s="65">
        <f t="shared" si="8"/>
        <v>0</v>
      </c>
      <c r="CU90" s="65">
        <f t="shared" si="9"/>
        <v>6130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7"/>
        <v>0</v>
      </c>
      <c r="CT91" s="65">
        <f t="shared" si="8"/>
        <v>0</v>
      </c>
      <c r="CU91" s="65">
        <f t="shared" si="9"/>
        <v>6130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7"/>
        <v>0</v>
      </c>
      <c r="CT92" s="65">
        <f t="shared" si="8"/>
        <v>0</v>
      </c>
      <c r="CU92" s="65">
        <f t="shared" si="9"/>
        <v>6130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103.87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7"/>
        <v>0</v>
      </c>
      <c r="CT93" s="65">
        <f t="shared" si="8"/>
        <v>0</v>
      </c>
      <c r="CU93" s="65">
        <f t="shared" si="9"/>
        <v>6130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-103.87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7"/>
        <v>0</v>
      </c>
      <c r="CT94" s="65">
        <f t="shared" si="8"/>
        <v>0</v>
      </c>
      <c r="CU94" s="65">
        <f t="shared" si="9"/>
        <v>6130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7"/>
        <v>0</v>
      </c>
      <c r="CT95" s="65">
        <f t="shared" si="8"/>
        <v>0</v>
      </c>
      <c r="CU95" s="65">
        <f t="shared" si="9"/>
        <v>6130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7"/>
        <v>0</v>
      </c>
      <c r="CT96" s="65">
        <f t="shared" si="8"/>
        <v>0</v>
      </c>
      <c r="CU96" s="65">
        <f t="shared" si="9"/>
        <v>6130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7"/>
        <v>0</v>
      </c>
      <c r="CT97" s="65">
        <f t="shared" si="8"/>
        <v>0</v>
      </c>
      <c r="CU97" s="65">
        <f t="shared" si="9"/>
        <v>6130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7"/>
        <v>0</v>
      </c>
      <c r="CT98" s="65">
        <f t="shared" si="8"/>
        <v>0</v>
      </c>
      <c r="CU98" s="65">
        <f t="shared" si="9"/>
        <v>6130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7"/>
        <v>0</v>
      </c>
      <c r="CT99" s="65">
        <f t="shared" si="8"/>
        <v>0</v>
      </c>
      <c r="CU99" s="65">
        <f t="shared" si="9"/>
        <v>6130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7"/>
        <v>0</v>
      </c>
      <c r="CT100" s="65">
        <f t="shared" si="8"/>
        <v>0</v>
      </c>
      <c r="CU100" s="65">
        <f t="shared" si="9"/>
        <v>6130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7"/>
        <v>0</v>
      </c>
      <c r="CT101" s="65">
        <f t="shared" si="8"/>
        <v>0</v>
      </c>
      <c r="CU101" s="65">
        <f t="shared" si="9"/>
        <v>6130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7"/>
        <v>0</v>
      </c>
      <c r="CT102" s="65">
        <f t="shared" si="8"/>
        <v>0</v>
      </c>
      <c r="CU102" s="65">
        <f t="shared" si="9"/>
        <v>6130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7"/>
        <v>0</v>
      </c>
      <c r="CT103" s="65">
        <f t="shared" si="8"/>
        <v>0</v>
      </c>
      <c r="CU103" s="65">
        <f t="shared" si="9"/>
        <v>6130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 t="shared" si="7"/>
        <v>0</v>
      </c>
      <c r="CT104" s="65">
        <f t="shared" si="8"/>
        <v>0</v>
      </c>
      <c r="CU104" s="65">
        <f t="shared" si="9"/>
        <v>6130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 t="shared" si="7"/>
        <v>0</v>
      </c>
      <c r="CT105" s="65">
        <f t="shared" si="8"/>
        <v>0</v>
      </c>
      <c r="CU105" s="65">
        <f t="shared" si="9"/>
        <v>6130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 t="shared" si="7"/>
        <v>0</v>
      </c>
      <c r="CT106" s="65">
        <f t="shared" si="8"/>
        <v>0</v>
      </c>
      <c r="CU106" s="65">
        <f t="shared" si="9"/>
        <v>6130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 t="shared" si="7"/>
        <v>0</v>
      </c>
      <c r="CT107" s="65">
        <f t="shared" si="8"/>
        <v>0</v>
      </c>
      <c r="CU107" s="65">
        <f t="shared" si="9"/>
        <v>6130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 t="shared" si="7"/>
        <v>0</v>
      </c>
      <c r="CT108" s="65">
        <f t="shared" si="8"/>
        <v>0</v>
      </c>
      <c r="CU108" s="65">
        <f t="shared" si="9"/>
        <v>6130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8">
    <mergeCell ref="J91:K91"/>
    <mergeCell ref="J93:K93"/>
    <mergeCell ref="J94:K94"/>
    <mergeCell ref="BY97:CM99"/>
    <mergeCell ref="BQ100:CG102"/>
    <mergeCell ref="BQ103:CG103"/>
    <mergeCell ref="J88:K88"/>
    <mergeCell ref="T88:U88"/>
    <mergeCell ref="CE88:CG88"/>
    <mergeCell ref="CI88:CK88"/>
    <mergeCell ref="CL88:CM88"/>
    <mergeCell ref="J89:K89"/>
    <mergeCell ref="BQ89:CM90"/>
    <mergeCell ref="J90:K90"/>
    <mergeCell ref="CI86:CK86"/>
    <mergeCell ref="CL86:CM86"/>
    <mergeCell ref="J87:K87"/>
    <mergeCell ref="T87:U87"/>
    <mergeCell ref="CE87:CG87"/>
    <mergeCell ref="CI87:CK87"/>
    <mergeCell ref="CL87:CM87"/>
    <mergeCell ref="CL82:CM83"/>
    <mergeCell ref="K84:L84"/>
    <mergeCell ref="BQ84:CD85"/>
    <mergeCell ref="CE84:CK85"/>
    <mergeCell ref="CL84:CM85"/>
    <mergeCell ref="J86:K86"/>
    <mergeCell ref="L86:M86"/>
    <mergeCell ref="V86:W86"/>
    <mergeCell ref="BQ86:BU88"/>
    <mergeCell ref="CE86:CG86"/>
    <mergeCell ref="F79:K79"/>
    <mergeCell ref="CE79:CK79"/>
    <mergeCell ref="CE80:CK80"/>
    <mergeCell ref="CE81:CK81"/>
    <mergeCell ref="BV82:CD83"/>
    <mergeCell ref="CE82:CK83"/>
    <mergeCell ref="AV77:AY78"/>
    <mergeCell ref="AZ77:BC78"/>
    <mergeCell ref="BD77:BG78"/>
    <mergeCell ref="BH77:BN78"/>
    <mergeCell ref="BQ78:BU83"/>
    <mergeCell ref="CE78:CK78"/>
    <mergeCell ref="BH76:BN76"/>
    <mergeCell ref="BV76:CD77"/>
    <mergeCell ref="CE76:CK77"/>
    <mergeCell ref="CL76:CM77"/>
    <mergeCell ref="J77:K77"/>
    <mergeCell ref="Z77:AE78"/>
    <mergeCell ref="AF77:AI78"/>
    <mergeCell ref="AJ77:AM78"/>
    <mergeCell ref="AN77:AQ78"/>
    <mergeCell ref="AR77:AU78"/>
    <mergeCell ref="CE75:CK75"/>
    <mergeCell ref="J76:K76"/>
    <mergeCell ref="Z76:AA76"/>
    <mergeCell ref="AF76:AI76"/>
    <mergeCell ref="AJ76:AM76"/>
    <mergeCell ref="AN76:AQ76"/>
    <mergeCell ref="AR76:AU76"/>
    <mergeCell ref="AV76:AY76"/>
    <mergeCell ref="AZ76:BC76"/>
    <mergeCell ref="BD76:BG76"/>
    <mergeCell ref="CE74:CK74"/>
    <mergeCell ref="J75:K75"/>
    <mergeCell ref="T75:U75"/>
    <mergeCell ref="Z75:AA75"/>
    <mergeCell ref="AF75:AI75"/>
    <mergeCell ref="AJ75:AM75"/>
    <mergeCell ref="AN75:AQ75"/>
    <mergeCell ref="AR75:AU75"/>
    <mergeCell ref="AV75:AY75"/>
    <mergeCell ref="AZ75:BC75"/>
    <mergeCell ref="CE73:CK73"/>
    <mergeCell ref="J74:K74"/>
    <mergeCell ref="T74:U74"/>
    <mergeCell ref="Z74:AA74"/>
    <mergeCell ref="AF74:AI74"/>
    <mergeCell ref="AJ74:AM74"/>
    <mergeCell ref="AN74:AQ74"/>
    <mergeCell ref="AR74:AU74"/>
    <mergeCell ref="AV74:AY74"/>
    <mergeCell ref="AZ74:BC74"/>
    <mergeCell ref="AR73:AU73"/>
    <mergeCell ref="AV73:AY73"/>
    <mergeCell ref="AZ73:BC73"/>
    <mergeCell ref="BD73:BG73"/>
    <mergeCell ref="BH73:BN73"/>
    <mergeCell ref="BQ73:BU77"/>
    <mergeCell ref="BD74:BG74"/>
    <mergeCell ref="BH74:BN74"/>
    <mergeCell ref="BD75:BG75"/>
    <mergeCell ref="BH75:BN75"/>
    <mergeCell ref="AV72:AY72"/>
    <mergeCell ref="AZ72:BC72"/>
    <mergeCell ref="BD72:BG72"/>
    <mergeCell ref="BH72:BN72"/>
    <mergeCell ref="J73:K73"/>
    <mergeCell ref="T73:U73"/>
    <mergeCell ref="Z73:AA73"/>
    <mergeCell ref="AF73:AI73"/>
    <mergeCell ref="AJ73:AM73"/>
    <mergeCell ref="AN73:AQ73"/>
    <mergeCell ref="AZ71:BC71"/>
    <mergeCell ref="BD71:BG71"/>
    <mergeCell ref="BH71:BN71"/>
    <mergeCell ref="BQ71:CM72"/>
    <mergeCell ref="J72:K72"/>
    <mergeCell ref="Z72:AA72"/>
    <mergeCell ref="AF72:AI72"/>
    <mergeCell ref="AJ72:AM72"/>
    <mergeCell ref="AN72:AQ72"/>
    <mergeCell ref="AR72:AU72"/>
    <mergeCell ref="BD70:BG70"/>
    <mergeCell ref="BH70:BN70"/>
    <mergeCell ref="J71:K71"/>
    <mergeCell ref="T71:U71"/>
    <mergeCell ref="Z71:AA71"/>
    <mergeCell ref="AF71:AI71"/>
    <mergeCell ref="AJ71:AM71"/>
    <mergeCell ref="AN71:AQ71"/>
    <mergeCell ref="AR71:AU71"/>
    <mergeCell ref="AV71:AY71"/>
    <mergeCell ref="J70:K70"/>
    <mergeCell ref="T70:U70"/>
    <mergeCell ref="Z70:AA70"/>
    <mergeCell ref="AF70:AI70"/>
    <mergeCell ref="AJ70:AM70"/>
    <mergeCell ref="AN70:AQ70"/>
    <mergeCell ref="BY68:CM70"/>
    <mergeCell ref="T69:U69"/>
    <mergeCell ref="Z69:AA69"/>
    <mergeCell ref="AF69:AI69"/>
    <mergeCell ref="AJ69:AM69"/>
    <mergeCell ref="AN69:AQ69"/>
    <mergeCell ref="AR69:AU69"/>
    <mergeCell ref="AV69:AY69"/>
    <mergeCell ref="AZ69:BC69"/>
    <mergeCell ref="BD69:BG69"/>
    <mergeCell ref="AR68:AU68"/>
    <mergeCell ref="AV68:AY68"/>
    <mergeCell ref="AZ68:BC68"/>
    <mergeCell ref="BD68:BG68"/>
    <mergeCell ref="BH68:BN68"/>
    <mergeCell ref="BQ68:BX70"/>
    <mergeCell ref="BH69:BN69"/>
    <mergeCell ref="AR70:AU70"/>
    <mergeCell ref="AV70:AY70"/>
    <mergeCell ref="AZ70:BC70"/>
    <mergeCell ref="J68:M68"/>
    <mergeCell ref="T68:U68"/>
    <mergeCell ref="Z68:AA68"/>
    <mergeCell ref="AF68:AI68"/>
    <mergeCell ref="AJ68:AM68"/>
    <mergeCell ref="AN68:AQ68"/>
    <mergeCell ref="BY66:CM67"/>
    <mergeCell ref="T67:U67"/>
    <mergeCell ref="Z67:AA67"/>
    <mergeCell ref="AF67:AI67"/>
    <mergeCell ref="AJ67:AM67"/>
    <mergeCell ref="AN67:AQ67"/>
    <mergeCell ref="AR67:AU67"/>
    <mergeCell ref="AV67:AY67"/>
    <mergeCell ref="AZ67:BC67"/>
    <mergeCell ref="BD67:BG67"/>
    <mergeCell ref="BD65:BG66"/>
    <mergeCell ref="BH65:BN66"/>
    <mergeCell ref="I66:J66"/>
    <mergeCell ref="T66:U66"/>
    <mergeCell ref="V66:W66"/>
    <mergeCell ref="BQ66:BX67"/>
    <mergeCell ref="BH67:BN67"/>
    <mergeCell ref="BY64:CM65"/>
    <mergeCell ref="I65:J65"/>
    <mergeCell ref="Z65:AA66"/>
    <mergeCell ref="AB65:AE66"/>
    <mergeCell ref="AF65:AI66"/>
    <mergeCell ref="AJ65:AM66"/>
    <mergeCell ref="AN65:AQ66"/>
    <mergeCell ref="AR65:AU66"/>
    <mergeCell ref="AV65:AY66"/>
    <mergeCell ref="AZ65:BC66"/>
    <mergeCell ref="BY60:CM61"/>
    <mergeCell ref="J61:K61"/>
    <mergeCell ref="AM61:AN61"/>
    <mergeCell ref="AY61:AZ61"/>
    <mergeCell ref="BQ62:BX63"/>
    <mergeCell ref="BY62:CM63"/>
    <mergeCell ref="Z63:BN64"/>
    <mergeCell ref="K64:L64"/>
    <mergeCell ref="U64:V64"/>
    <mergeCell ref="BQ64:BX65"/>
    <mergeCell ref="J58:K58"/>
    <mergeCell ref="BQ58:BX59"/>
    <mergeCell ref="BY58:CM59"/>
    <mergeCell ref="AM59:AN59"/>
    <mergeCell ref="BJ59:BK59"/>
    <mergeCell ref="J60:K60"/>
    <mergeCell ref="AM60:AN60"/>
    <mergeCell ref="AY60:AZ60"/>
    <mergeCell ref="BJ60:BK60"/>
    <mergeCell ref="BQ60:BX61"/>
    <mergeCell ref="J56:K56"/>
    <mergeCell ref="AM56:AN56"/>
    <mergeCell ref="AY56:AZ56"/>
    <mergeCell ref="BJ56:BK56"/>
    <mergeCell ref="BQ56:CM57"/>
    <mergeCell ref="J57:K57"/>
    <mergeCell ref="AM57:AN57"/>
    <mergeCell ref="AY57:AZ57"/>
    <mergeCell ref="BJ57:BK57"/>
    <mergeCell ref="Y54:AD54"/>
    <mergeCell ref="AM54:AN54"/>
    <mergeCell ref="AY54:AZ54"/>
    <mergeCell ref="BJ54:BK54"/>
    <mergeCell ref="J55:K55"/>
    <mergeCell ref="AM55:AN55"/>
    <mergeCell ref="AY55:AZ55"/>
    <mergeCell ref="BJ55:BK55"/>
    <mergeCell ref="BA52:BB52"/>
    <mergeCell ref="BJ52:BK52"/>
    <mergeCell ref="BL52:BM52"/>
    <mergeCell ref="J53:K53"/>
    <mergeCell ref="L53:M53"/>
    <mergeCell ref="P53:W55"/>
    <mergeCell ref="AM53:AN53"/>
    <mergeCell ref="AY53:AZ53"/>
    <mergeCell ref="BJ53:BK53"/>
    <mergeCell ref="J54:K54"/>
    <mergeCell ref="CD50:CE50"/>
    <mergeCell ref="K51:L51"/>
    <mergeCell ref="T51:U51"/>
    <mergeCell ref="AC51:AD51"/>
    <mergeCell ref="CD51:CE51"/>
    <mergeCell ref="T52:U52"/>
    <mergeCell ref="AC52:AD52"/>
    <mergeCell ref="AM52:AN52"/>
    <mergeCell ref="AO52:AP52"/>
    <mergeCell ref="AY52:AZ52"/>
    <mergeCell ref="AC47:AD47"/>
    <mergeCell ref="AC48:AD48"/>
    <mergeCell ref="CD48:CE48"/>
    <mergeCell ref="AC49:AD49"/>
    <mergeCell ref="CD49:CE49"/>
    <mergeCell ref="V50:W50"/>
    <mergeCell ref="AC50:AD50"/>
    <mergeCell ref="AN50:AO50"/>
    <mergeCell ref="AZ50:BA50"/>
    <mergeCell ref="BK50:BL50"/>
    <mergeCell ref="AC44:AD44"/>
    <mergeCell ref="BZ44:CE44"/>
    <mergeCell ref="E45:J45"/>
    <mergeCell ref="T45:U45"/>
    <mergeCell ref="AC45:AD45"/>
    <mergeCell ref="AL45:AM46"/>
    <mergeCell ref="BF45:BK45"/>
    <mergeCell ref="T46:U46"/>
    <mergeCell ref="AC46:AD46"/>
    <mergeCell ref="I42:J42"/>
    <mergeCell ref="T42:U42"/>
    <mergeCell ref="BJ42:BK42"/>
    <mergeCell ref="CD42:CE42"/>
    <mergeCell ref="I43:J43"/>
    <mergeCell ref="T43:U43"/>
    <mergeCell ref="AC43:AD43"/>
    <mergeCell ref="BJ43:BK43"/>
    <mergeCell ref="CD40:CE40"/>
    <mergeCell ref="I41:J41"/>
    <mergeCell ref="T41:U41"/>
    <mergeCell ref="AN41:AO41"/>
    <mergeCell ref="BJ41:BK41"/>
    <mergeCell ref="CD41:CE41"/>
    <mergeCell ref="I40:J40"/>
    <mergeCell ref="T40:U40"/>
    <mergeCell ref="AN40:AO40"/>
    <mergeCell ref="AY40:AZ40"/>
    <mergeCell ref="BJ40:BK40"/>
    <mergeCell ref="BT40:BU40"/>
    <mergeCell ref="CD38:CE38"/>
    <mergeCell ref="I39:J39"/>
    <mergeCell ref="T39:U39"/>
    <mergeCell ref="AN39:AO39"/>
    <mergeCell ref="AY39:AZ39"/>
    <mergeCell ref="BJ39:BK39"/>
    <mergeCell ref="BT39:BU39"/>
    <mergeCell ref="CD39:CE39"/>
    <mergeCell ref="I38:J38"/>
    <mergeCell ref="T38:U38"/>
    <mergeCell ref="V38:W38"/>
    <mergeCell ref="BA38:BB38"/>
    <mergeCell ref="BJ38:BK38"/>
    <mergeCell ref="BT38:BU38"/>
    <mergeCell ref="U36:V36"/>
    <mergeCell ref="AN36:AO36"/>
    <mergeCell ref="BJ36:BK36"/>
    <mergeCell ref="BV36:BW36"/>
    <mergeCell ref="CD36:CE36"/>
    <mergeCell ref="I37:J37"/>
    <mergeCell ref="BJ37:BK37"/>
    <mergeCell ref="BT37:BU37"/>
    <mergeCell ref="CD37:CE37"/>
    <mergeCell ref="BZ31:CG31"/>
    <mergeCell ref="AN32:AO32"/>
    <mergeCell ref="BH32:BI32"/>
    <mergeCell ref="AN33:AO33"/>
    <mergeCell ref="AN34:AO34"/>
    <mergeCell ref="AN35:AO35"/>
    <mergeCell ref="T30:U30"/>
    <mergeCell ref="AX30:AY30"/>
    <mergeCell ref="T31:U31"/>
    <mergeCell ref="AN31:AO31"/>
    <mergeCell ref="AP31:AQ31"/>
    <mergeCell ref="BH31:BI31"/>
    <mergeCell ref="AZ28:BA28"/>
    <mergeCell ref="BH28:BI28"/>
    <mergeCell ref="V29:W29"/>
    <mergeCell ref="AO29:AP29"/>
    <mergeCell ref="AX29:AY29"/>
    <mergeCell ref="BH29:BI29"/>
    <mergeCell ref="BH24:BI24"/>
    <mergeCell ref="BJ24:BK24"/>
    <mergeCell ref="T25:U25"/>
    <mergeCell ref="BH25:BI25"/>
    <mergeCell ref="BH26:BI26"/>
    <mergeCell ref="BH27:BI27"/>
    <mergeCell ref="G23:H23"/>
    <mergeCell ref="T23:U23"/>
    <mergeCell ref="AM23:AN23"/>
    <mergeCell ref="T24:U24"/>
    <mergeCell ref="AM24:AN24"/>
    <mergeCell ref="AT24:AY24"/>
    <mergeCell ref="I21:J21"/>
    <mergeCell ref="Z21:AE21"/>
    <mergeCell ref="AN21:AO21"/>
    <mergeCell ref="AX21:AY21"/>
    <mergeCell ref="BT21:BU21"/>
    <mergeCell ref="G22:H22"/>
    <mergeCell ref="T22:U22"/>
    <mergeCell ref="AX22:AY22"/>
    <mergeCell ref="BI22:BJ22"/>
    <mergeCell ref="BT18:BU18"/>
    <mergeCell ref="T19:U19"/>
    <mergeCell ref="AD19:AE19"/>
    <mergeCell ref="AP19:AQ19"/>
    <mergeCell ref="AX19:AY19"/>
    <mergeCell ref="T20:U20"/>
    <mergeCell ref="AN20:AO20"/>
    <mergeCell ref="AX20:AY20"/>
    <mergeCell ref="BT20:BU20"/>
    <mergeCell ref="H17:I17"/>
    <mergeCell ref="T17:U17"/>
    <mergeCell ref="AD17:AE17"/>
    <mergeCell ref="AX17:AY17"/>
    <mergeCell ref="BD17:BE18"/>
    <mergeCell ref="BT17:BU17"/>
    <mergeCell ref="H18:I18"/>
    <mergeCell ref="T18:U18"/>
    <mergeCell ref="AD18:AE18"/>
    <mergeCell ref="AX18:AY18"/>
    <mergeCell ref="AX15:AY15"/>
    <mergeCell ref="BT15:BU15"/>
    <mergeCell ref="T16:U16"/>
    <mergeCell ref="AD16:AE16"/>
    <mergeCell ref="AX16:AY16"/>
    <mergeCell ref="BT16:BU16"/>
    <mergeCell ref="H14:I14"/>
    <mergeCell ref="AD14:AE14"/>
    <mergeCell ref="AN14:AO14"/>
    <mergeCell ref="AX14:AY14"/>
    <mergeCell ref="BT14:BU14"/>
    <mergeCell ref="H15:I15"/>
    <mergeCell ref="T15:U15"/>
    <mergeCell ref="V15:W15"/>
    <mergeCell ref="AD15:AE15"/>
    <mergeCell ref="AN15:AO15"/>
    <mergeCell ref="BU11:BV11"/>
    <mergeCell ref="H12:I12"/>
    <mergeCell ref="AD12:AE12"/>
    <mergeCell ref="AN12:AO12"/>
    <mergeCell ref="H13:I13"/>
    <mergeCell ref="U13:V13"/>
    <mergeCell ref="AD13:AE13"/>
    <mergeCell ref="BT13:BU13"/>
    <mergeCell ref="BV13:BW13"/>
    <mergeCell ref="AT9:BA9"/>
    <mergeCell ref="H10:I10"/>
    <mergeCell ref="J10:K10"/>
    <mergeCell ref="AD10:AE10"/>
    <mergeCell ref="AN10:AO10"/>
    <mergeCell ref="H11:I11"/>
    <mergeCell ref="AD11:AE11"/>
    <mergeCell ref="AN11:AO11"/>
    <mergeCell ref="AN7:AO7"/>
    <mergeCell ref="AP7:AQ7"/>
    <mergeCell ref="I8:J8"/>
    <mergeCell ref="AD8:AG8"/>
    <mergeCell ref="AN8:AO8"/>
    <mergeCell ref="AN9:AO9"/>
    <mergeCell ref="CR1:CU4"/>
    <mergeCell ref="AE4:AF4"/>
    <mergeCell ref="BQ4:BR4"/>
    <mergeCell ref="AC5:AD5"/>
    <mergeCell ref="AO5:AP5"/>
    <mergeCell ref="CR5:CR7"/>
    <mergeCell ref="CS5:CS7"/>
    <mergeCell ref="CT5:CT7"/>
    <mergeCell ref="CU5:CU7"/>
    <mergeCell ref="AC6:AD6"/>
  </mergeCells>
  <conditionalFormatting sqref="BQ84:CM85">
    <cfRule type="expression" priority="20" dxfId="204" stopIfTrue="1">
      <formula>$CE$84&lt;0</formula>
    </cfRule>
    <cfRule type="expression" priority="21" dxfId="205" stopIfTrue="1">
      <formula>$CE$84=0</formula>
    </cfRule>
  </conditionalFormatting>
  <conditionalFormatting sqref="V86">
    <cfRule type="expression" priority="18" dxfId="206" stopIfTrue="1">
      <formula>V86="AUS"</formula>
    </cfRule>
    <cfRule type="expression" priority="19" dxfId="207" stopIfTrue="1">
      <formula>V86="AN"</formula>
    </cfRule>
  </conditionalFormatting>
  <conditionalFormatting sqref="V29">
    <cfRule type="expression" priority="10" dxfId="206" stopIfTrue="1">
      <formula>V29="AUS"</formula>
    </cfRule>
    <cfRule type="expression" priority="11" dxfId="207" stopIfTrue="1">
      <formula>V29="AN"</formula>
    </cfRule>
  </conditionalFormatting>
  <conditionalFormatting sqref="V50">
    <cfRule type="expression" priority="16" dxfId="206" stopIfTrue="1">
      <formula>V50="AUS"</formula>
    </cfRule>
    <cfRule type="expression" priority="17" dxfId="207" stopIfTrue="1">
      <formula>V50="AN"</formula>
    </cfRule>
  </conditionalFormatting>
  <conditionalFormatting sqref="AZ28">
    <cfRule type="expression" priority="14" dxfId="206" stopIfTrue="1">
      <formula>AZ28="AUS"</formula>
    </cfRule>
    <cfRule type="expression" priority="15" dxfId="207" stopIfTrue="1">
      <formula>AZ28="AN"</formula>
    </cfRule>
  </conditionalFormatting>
  <conditionalFormatting sqref="AP19">
    <cfRule type="expression" priority="12" dxfId="206" stopIfTrue="1">
      <formula>AP19="AUS"</formula>
    </cfRule>
    <cfRule type="expression" priority="13" dxfId="207" stopIfTrue="1">
      <formula>AP19="AN"</formula>
    </cfRule>
  </conditionalFormatting>
  <conditionalFormatting sqref="BA38">
    <cfRule type="expression" priority="8" dxfId="206" stopIfTrue="1">
      <formula>BA38="AUS"</formula>
    </cfRule>
    <cfRule type="expression" priority="9" dxfId="207" stopIfTrue="1">
      <formula>BA38="AN"</formula>
    </cfRule>
  </conditionalFormatting>
  <conditionalFormatting sqref="BV36">
    <cfRule type="expression" priority="6" dxfId="206" stopIfTrue="1">
      <formula>BV36="AUS"</formula>
    </cfRule>
    <cfRule type="expression" priority="7" dxfId="207" stopIfTrue="1">
      <formula>BV36="AN"</formula>
    </cfRule>
  </conditionalFormatting>
  <conditionalFormatting sqref="BC49:BC52 AQ49:AQ53 AR38:AR45 AS39:AS41 AT40 V60:W62 AR50:AR52 W57 V57:V59 X62">
    <cfRule type="expression" priority="5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2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23" dxfId="1" stopIfTrue="1">
      <formula>$BF$45&lt;&gt;"unbegrenzt"</formula>
    </cfRule>
  </conditionalFormatting>
  <conditionalFormatting sqref="BL22:BL25 BM23:BM26 BN24:BN25 BX15:BX17">
    <cfRule type="expression" priority="24" dxfId="2" stopIfTrue="1">
      <formula>$BH$32&lt;0</formula>
    </cfRule>
    <cfRule type="expression" priority="25" dxfId="1" stopIfTrue="1">
      <formula>$AT$24&lt;&gt;"unbegrenzt"</formula>
    </cfRule>
  </conditionalFormatting>
  <conditionalFormatting sqref="L25:O25 M24:O24 N22:O23 M20:N20 O16:O17 C8:C10 O21 M18:O19">
    <cfRule type="expression" priority="26" dxfId="1" stopIfTrue="1">
      <formula>$Z$21&lt;&gt;"unbegrenzt"</formula>
    </cfRule>
  </conditionalFormatting>
  <conditionalFormatting sqref="L25:O25 M24:O24 N22:O23 M20:N20 O16:O17 O21 M18:O19">
    <cfRule type="expression" priority="27" dxfId="2" stopIfTrue="1">
      <formula>$T$25&lt;0</formula>
    </cfRule>
  </conditionalFormatting>
  <conditionalFormatting sqref="K81:O81 N82:U82 Q81:T81 U83 S83 P83">
    <cfRule type="expression" priority="28" dxfId="2" stopIfTrue="1">
      <formula>$J$94&lt;0</formula>
    </cfRule>
    <cfRule type="expression" priority="29" dxfId="1" stopIfTrue="1">
      <formula>$F$79&lt;&gt;"unbegrenzt"</formula>
    </cfRule>
  </conditionalFormatting>
  <conditionalFormatting sqref="M36:N36 N34:N35 O33:O34 P33:R33">
    <cfRule type="expression" priority="30" dxfId="2" stopIfTrue="1">
      <formula>$T$46&lt;0</formula>
    </cfRule>
    <cfRule type="expression" priority="31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32" dxfId="2" stopIfTrue="1">
      <formula>$BJ$60&lt;0</formula>
    </cfRule>
  </conditionalFormatting>
  <conditionalFormatting sqref="AR9">
    <cfRule type="expression" priority="33" dxfId="2" stopIfTrue="1">
      <formula>$AN$15&lt;0</formula>
    </cfRule>
    <cfRule type="expression" priority="34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T126"/>
  <sheetViews>
    <sheetView zoomScale="85" zoomScaleNormal="85" zoomScalePageLayoutView="0" workbookViewId="0" topLeftCell="F70">
      <selection activeCell="D21" sqref="D21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5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1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71">$BY$60-CT8-CU8</f>
        <v>1200</v>
      </c>
      <c r="CT8" s="65">
        <f aca="true" t="shared" si="1" ref="CT8:CT71">SUMIF($AJ$67:$AM$76,"&gt;"&amp;CR8,$AF$67:$AI$76)</f>
        <v>4930</v>
      </c>
      <c r="CU8" s="65">
        <f aca="true" t="shared" si="2" ref="CU8:CU71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4.94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1200</v>
      </c>
      <c r="CT9" s="65">
        <f t="shared" si="1"/>
        <v>4930</v>
      </c>
      <c r="CU9" s="65">
        <f t="shared" si="2"/>
        <v>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1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4.94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1200</v>
      </c>
      <c r="CT10" s="65">
        <f t="shared" si="1"/>
        <v>4930</v>
      </c>
      <c r="CU10" s="65">
        <f t="shared" si="2"/>
        <v>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4.94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1200</v>
      </c>
      <c r="CT11" s="65">
        <f t="shared" si="1"/>
        <v>4930</v>
      </c>
      <c r="CU11" s="65">
        <f t="shared" si="2"/>
        <v>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11.69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164.07999999999998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1200</v>
      </c>
      <c r="CT12" s="65">
        <f t="shared" si="1"/>
        <v>4930</v>
      </c>
      <c r="CU12" s="65">
        <f t="shared" si="2"/>
        <v>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11.69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164.07999999999998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1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1200</v>
      </c>
      <c r="CT13" s="65">
        <f t="shared" si="1"/>
        <v>4930</v>
      </c>
      <c r="CU13" s="65">
        <f t="shared" si="2"/>
        <v>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11.69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4.94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1200</v>
      </c>
      <c r="CT14" s="65">
        <f t="shared" si="1"/>
        <v>4930</v>
      </c>
      <c r="CU14" s="65">
        <f t="shared" si="2"/>
        <v>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1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164.07999999999998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0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0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1200</v>
      </c>
      <c r="CT15" s="65">
        <f t="shared" si="1"/>
        <v>4930</v>
      </c>
      <c r="CU15" s="65">
        <f t="shared" si="2"/>
        <v>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147.45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237.85999999999999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0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1200</v>
      </c>
      <c r="CT16" s="65">
        <f t="shared" si="1"/>
        <v>4930</v>
      </c>
      <c r="CU16" s="65">
        <f t="shared" si="2"/>
        <v>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11.69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147.45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11.69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237.85999999999999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11.68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1200</v>
      </c>
      <c r="CT17" s="65">
        <f t="shared" si="1"/>
        <v>3390</v>
      </c>
      <c r="CU17" s="65">
        <f t="shared" si="2"/>
        <v>1540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0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147.45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4.94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237.85999999999999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1200</v>
      </c>
      <c r="CT18" s="65">
        <f t="shared" si="1"/>
        <v>3390</v>
      </c>
      <c r="CU18" s="65">
        <f t="shared" si="2"/>
        <v>1540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147.45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65</v>
      </c>
      <c r="AQ19" s="220"/>
      <c r="AT19" s="3" t="s">
        <v>157</v>
      </c>
      <c r="AU19" s="4"/>
      <c r="AV19" s="4"/>
      <c r="AW19" s="4"/>
      <c r="AX19" s="211">
        <f>BH28</f>
        <v>62.1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1200</v>
      </c>
      <c r="CT19" s="65">
        <f t="shared" si="1"/>
        <v>3390</v>
      </c>
      <c r="CU19" s="65">
        <f t="shared" si="2"/>
        <v>1540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52"/>
      <c r="AJ20" s="6" t="s">
        <v>0</v>
      </c>
      <c r="AK20" s="7"/>
      <c r="AL20" s="149"/>
      <c r="AM20" s="149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11.68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11.68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1200</v>
      </c>
      <c r="CT20" s="65">
        <f t="shared" si="1"/>
        <v>3390</v>
      </c>
      <c r="CU20" s="65">
        <f t="shared" si="2"/>
        <v>1540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>
        <f>IF(AT24="unbegrenzt",IF(AD19&gt;=0,"unbegrenzt",AD11/AD19*(-1)),AT24+AD11/AD15)</f>
        <v>2.1148884068838436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4.94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164.07999999999998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-11.68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1200</v>
      </c>
      <c r="CT21" s="65">
        <f t="shared" si="1"/>
        <v>3390</v>
      </c>
      <c r="CU21" s="65">
        <f t="shared" si="2"/>
        <v>1540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5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105.53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0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1200</v>
      </c>
      <c r="CT22" s="65">
        <f t="shared" si="1"/>
        <v>3390</v>
      </c>
      <c r="CU22" s="65">
        <f t="shared" si="2"/>
        <v>1540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41.92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52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1200</v>
      </c>
      <c r="CT23" s="65">
        <f t="shared" si="1"/>
        <v>2610</v>
      </c>
      <c r="CU23" s="65">
        <f t="shared" si="2"/>
        <v>2320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>
        <f>IF(AZ28="AUS",AX15/AX18,IF(Y54="unbegrenzt",(IF(AX22&gt;=0,"unbegrenzt",AX15/AX22*(-1))),Y54+AX15/AX18))</f>
        <v>1.474956666269509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1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1200</v>
      </c>
      <c r="CT24" s="65">
        <f t="shared" si="1"/>
        <v>2610</v>
      </c>
      <c r="CU24" s="65">
        <f t="shared" si="2"/>
        <v>2320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0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1200</v>
      </c>
      <c r="CT25" s="65">
        <f t="shared" si="1"/>
        <v>2610</v>
      </c>
      <c r="CU25" s="65">
        <f t="shared" si="2"/>
        <v>2320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0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1200</v>
      </c>
      <c r="CT26" s="65">
        <f t="shared" si="1"/>
        <v>2610</v>
      </c>
      <c r="CU26" s="65">
        <f t="shared" si="2"/>
        <v>2320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0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1200</v>
      </c>
      <c r="CT27" s="65">
        <f t="shared" si="1"/>
        <v>2610</v>
      </c>
      <c r="CU27" s="65">
        <f t="shared" si="2"/>
        <v>2320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65</v>
      </c>
      <c r="BA28" s="220"/>
      <c r="BD28" s="10" t="s">
        <v>18</v>
      </c>
      <c r="BE28" s="11"/>
      <c r="BF28" s="11"/>
      <c r="BG28" s="11"/>
      <c r="BH28" s="213">
        <f>BH31</f>
        <v>62.1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1200</v>
      </c>
      <c r="CT28" s="65">
        <f t="shared" si="1"/>
        <v>1610</v>
      </c>
      <c r="CU28" s="65">
        <f t="shared" si="2"/>
        <v>3320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65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49"/>
      <c r="AW29" s="149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1200</v>
      </c>
      <c r="CT29" s="65">
        <f t="shared" si="1"/>
        <v>1610</v>
      </c>
      <c r="CU29" s="65">
        <f t="shared" si="2"/>
        <v>3320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49"/>
      <c r="S30" s="149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237.85999999999999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1200</v>
      </c>
      <c r="CT30" s="65">
        <f t="shared" si="1"/>
        <v>410</v>
      </c>
      <c r="CU30" s="65">
        <f t="shared" si="2"/>
        <v>4520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41.92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1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62.1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1200</v>
      </c>
      <c r="CT31" s="65">
        <f t="shared" si="1"/>
        <v>410</v>
      </c>
      <c r="CU31" s="65">
        <f t="shared" si="2"/>
        <v>4520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-62.1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1200</v>
      </c>
      <c r="CT32" s="65">
        <f t="shared" si="1"/>
        <v>410</v>
      </c>
      <c r="CU32" s="65">
        <f t="shared" si="2"/>
        <v>4520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0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1200</v>
      </c>
      <c r="CT33" s="65">
        <f t="shared" si="1"/>
        <v>410</v>
      </c>
      <c r="CU33" s="65">
        <f t="shared" si="2"/>
        <v>4520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0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1200</v>
      </c>
      <c r="CT34" s="65">
        <f t="shared" si="1"/>
        <v>410</v>
      </c>
      <c r="CU34" s="65">
        <f t="shared" si="2"/>
        <v>4520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247.85999999999999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1200</v>
      </c>
      <c r="CT35" s="65">
        <f t="shared" si="1"/>
        <v>410</v>
      </c>
      <c r="CU35" s="65">
        <f t="shared" si="2"/>
        <v>4520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65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1200</v>
      </c>
      <c r="CT36" s="65">
        <f t="shared" si="1"/>
        <v>410</v>
      </c>
      <c r="CU36" s="65">
        <f t="shared" si="2"/>
        <v>4520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53"/>
      <c r="BS37" s="153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1200</v>
      </c>
      <c r="CT37" s="65">
        <f t="shared" si="1"/>
        <v>410</v>
      </c>
      <c r="CU37" s="65">
        <f t="shared" si="2"/>
        <v>4520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1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175</v>
      </c>
      <c r="BB38" s="220"/>
      <c r="BF38" s="10" t="s">
        <v>5</v>
      </c>
      <c r="BG38" s="11"/>
      <c r="BH38" s="11"/>
      <c r="BI38" s="11"/>
      <c r="BJ38" s="213">
        <f>BJ39</f>
        <v>169.79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169.79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169.79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1200</v>
      </c>
      <c r="CT38" s="65">
        <f t="shared" si="1"/>
        <v>410</v>
      </c>
      <c r="CU38" s="65">
        <f t="shared" si="2"/>
        <v>4520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41.92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10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49"/>
      <c r="AX39" s="149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169.79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169.79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169.79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1200</v>
      </c>
      <c r="CT39" s="65">
        <f t="shared" si="1"/>
        <v>410</v>
      </c>
      <c r="CU39" s="65">
        <f t="shared" si="2"/>
        <v>4520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41.92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41.92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237.85999999999999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0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169.79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0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169.79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t="shared" si="0"/>
        <v>1200</v>
      </c>
      <c r="CT40" s="65">
        <f t="shared" si="1"/>
        <v>410</v>
      </c>
      <c r="CU40" s="65">
        <f t="shared" si="2"/>
        <v>4520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 thickBot="1">
      <c r="A41" s="84"/>
      <c r="B41" s="36"/>
      <c r="E41" s="10" t="s">
        <v>6</v>
      </c>
      <c r="F41" s="11"/>
      <c r="G41" s="88"/>
      <c r="H41" s="88"/>
      <c r="I41" s="213">
        <f>I42</f>
        <v>41.92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41.92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-247.85999999999999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49"/>
      <c r="BI41" s="149"/>
      <c r="BJ41" s="217">
        <f>AY40</f>
        <v>0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169.79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0"/>
        <v>1200</v>
      </c>
      <c r="CT41" s="65">
        <f t="shared" si="1"/>
        <v>410</v>
      </c>
      <c r="CU41" s="65">
        <f t="shared" si="2"/>
        <v>4520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41.92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41.92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AW42" s="351" t="s">
        <v>184</v>
      </c>
      <c r="AX42" s="352"/>
      <c r="AY42" s="352"/>
      <c r="AZ42" s="352"/>
      <c r="BA42" s="353"/>
      <c r="BF42" s="3" t="s">
        <v>145</v>
      </c>
      <c r="BG42" s="4"/>
      <c r="BH42" s="4"/>
      <c r="BI42" s="4"/>
      <c r="BJ42" s="211">
        <f>BJ56</f>
        <v>169.79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0"/>
        <v>1200</v>
      </c>
      <c r="CT42" s="65">
        <f t="shared" si="1"/>
        <v>410</v>
      </c>
      <c r="CU42" s="65">
        <f t="shared" si="2"/>
        <v>4520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 thickBot="1">
      <c r="A43" s="84"/>
      <c r="B43" s="36"/>
      <c r="E43" s="10" t="s">
        <v>7</v>
      </c>
      <c r="F43" s="11"/>
      <c r="G43" s="11"/>
      <c r="H43" s="11"/>
      <c r="I43" s="213">
        <f>I39-I41</f>
        <v>0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AW43" s="354"/>
      <c r="AX43" s="355"/>
      <c r="AY43" s="355"/>
      <c r="AZ43" s="355"/>
      <c r="BA43" s="356"/>
      <c r="BF43" s="10" t="s">
        <v>7</v>
      </c>
      <c r="BG43" s="11"/>
      <c r="BH43" s="11"/>
      <c r="BI43" s="11"/>
      <c r="BJ43" s="213">
        <f>BJ38-BJ40</f>
        <v>0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52"/>
      <c r="CM43" s="36"/>
      <c r="CN43" s="84"/>
      <c r="CO43" s="36"/>
      <c r="CP43" s="36"/>
      <c r="CQ43" s="36"/>
      <c r="CR43" s="98">
        <v>3.5</v>
      </c>
      <c r="CS43" s="99">
        <f t="shared" si="0"/>
        <v>1200</v>
      </c>
      <c r="CT43" s="65">
        <f t="shared" si="1"/>
        <v>410</v>
      </c>
      <c r="CU43" s="65">
        <f t="shared" si="2"/>
        <v>4520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52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52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0"/>
        <v>1200</v>
      </c>
      <c r="CT44" s="65">
        <f t="shared" si="1"/>
        <v>410</v>
      </c>
      <c r="CU44" s="65">
        <f t="shared" si="2"/>
        <v>4520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>
        <f>IF(V29="AUS",I38/I41,IF(Z21="unbegrenzt",IF(I43&gt;=0,"unbegrenzt",I38/I43*(-1)),Z21+I38/I41))</f>
        <v>4.619659399250256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41.92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0</v>
      </c>
      <c r="AD45" s="213"/>
      <c r="AE45" s="11" t="s">
        <v>4</v>
      </c>
      <c r="AF45" s="12"/>
      <c r="AL45" s="340" t="s">
        <v>182</v>
      </c>
      <c r="AM45" s="341"/>
      <c r="AR45" s="129"/>
      <c r="BF45" s="169" t="str">
        <f>IF(CD42&gt;=0,IF(BJ43&gt;=0,"unbegrenzt",BJ37/BJ43*(-1)),BZ44+BJ37/BJ40)</f>
        <v>unbegrenzt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0"/>
        <v>1200</v>
      </c>
      <c r="CT45" s="65">
        <f t="shared" si="1"/>
        <v>410</v>
      </c>
      <c r="CU45" s="65">
        <f t="shared" si="2"/>
        <v>4520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0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0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0"/>
        <v>1200</v>
      </c>
      <c r="CT46" s="65">
        <f t="shared" si="1"/>
        <v>410</v>
      </c>
      <c r="CU46" s="65">
        <f t="shared" si="2"/>
        <v>4520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473.84000000000003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0"/>
        <v>1200</v>
      </c>
      <c r="CT47" s="65">
        <f t="shared" si="1"/>
        <v>410</v>
      </c>
      <c r="CU47" s="65">
        <f t="shared" si="2"/>
        <v>4520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62.42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0"/>
        <v>1200</v>
      </c>
      <c r="CT48" s="65">
        <f t="shared" si="1"/>
        <v>410</v>
      </c>
      <c r="CU48" s="65">
        <f t="shared" si="2"/>
        <v>4520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247.85999999999999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0"/>
        <v>1200</v>
      </c>
      <c r="CT49" s="65">
        <f t="shared" si="1"/>
        <v>410</v>
      </c>
      <c r="CU49" s="65">
        <f t="shared" si="2"/>
        <v>4520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65</v>
      </c>
      <c r="W50" s="220"/>
      <c r="Y50" s="3" t="s">
        <v>109</v>
      </c>
      <c r="Z50" s="4"/>
      <c r="AA50" s="4"/>
      <c r="AB50" s="4"/>
      <c r="AC50" s="211">
        <f>T52</f>
        <v>2.47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0"/>
        <v>1200</v>
      </c>
      <c r="CT50" s="65">
        <f t="shared" si="1"/>
        <v>410</v>
      </c>
      <c r="CU50" s="65">
        <f t="shared" si="2"/>
        <v>4520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49"/>
      <c r="S51" s="149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161.09000000000003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169.79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0"/>
        <v>1200</v>
      </c>
      <c r="CT51" s="65">
        <f t="shared" si="1"/>
        <v>410</v>
      </c>
      <c r="CU51" s="65">
        <f t="shared" si="2"/>
        <v>4520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2.47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-473.84000000000003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1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1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1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0"/>
        <v>1200</v>
      </c>
      <c r="CT52" s="65">
        <f t="shared" si="1"/>
        <v>410</v>
      </c>
      <c r="CU52" s="65">
        <f t="shared" si="2"/>
        <v>4520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1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52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0"/>
        <v>1200</v>
      </c>
      <c r="CT53" s="65">
        <f t="shared" si="1"/>
        <v>410</v>
      </c>
      <c r="CU53" s="65">
        <f t="shared" si="2"/>
        <v>4520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>
        <f>IF(BA38="AUS",AC44/AC47,IF(CD42&gt;=0,IF(BJ43&gt;=0,IF(AC52&gt;=0,"unbegrenzt",AC44/AC52*(-1)),BF45+AC44/AC47),BZ44+BF45+AC44/AC47))</f>
        <v>0.8863751477291912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0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0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169.79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0"/>
        <v>1200</v>
      </c>
      <c r="CT54" s="65">
        <f t="shared" si="1"/>
        <v>410</v>
      </c>
      <c r="CU54" s="65">
        <f t="shared" si="2"/>
        <v>4520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0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0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0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169.79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0"/>
        <v>1200</v>
      </c>
      <c r="CT55" s="65">
        <f t="shared" si="1"/>
        <v>0</v>
      </c>
      <c r="CU55" s="65">
        <f t="shared" si="2"/>
        <v>4930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0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161.09000000000003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62.42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169.79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0"/>
        <v>1200</v>
      </c>
      <c r="CT56" s="65">
        <f t="shared" si="1"/>
        <v>0</v>
      </c>
      <c r="CU56" s="65">
        <f t="shared" si="2"/>
        <v>4930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2.47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0"/>
        <v>1200</v>
      </c>
      <c r="CT57" s="65">
        <f t="shared" si="1"/>
        <v>0</v>
      </c>
      <c r="CU57" s="65">
        <f t="shared" si="2"/>
        <v>4930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0"/>
        <v>1200</v>
      </c>
      <c r="CT58" s="65">
        <f t="shared" si="1"/>
        <v>0</v>
      </c>
      <c r="CU58" s="65">
        <f t="shared" si="2"/>
        <v>4930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24.86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169.79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0"/>
        <v>1200</v>
      </c>
      <c r="CT59" s="65">
        <f t="shared" si="1"/>
        <v>0</v>
      </c>
      <c r="CU59" s="65">
        <f t="shared" si="2"/>
        <v>4930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2.47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136.23000000000002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62.42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0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0"/>
        <v>1200</v>
      </c>
      <c r="CT60" s="65">
        <f t="shared" si="1"/>
        <v>0</v>
      </c>
      <c r="CU60" s="65">
        <f t="shared" si="2"/>
        <v>4930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-2.47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-161.09000000000003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-62.42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0"/>
        <v>1200</v>
      </c>
      <c r="CT61" s="65">
        <f t="shared" si="1"/>
        <v>0</v>
      </c>
      <c r="CU61" s="65">
        <f t="shared" si="2"/>
        <v>4930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2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0"/>
        <v>1200</v>
      </c>
      <c r="CT62" s="65">
        <f t="shared" si="1"/>
        <v>0</v>
      </c>
      <c r="CU62" s="65">
        <f t="shared" si="2"/>
        <v>4930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0"/>
        <v>1200</v>
      </c>
      <c r="CT63" s="65">
        <f t="shared" si="1"/>
        <v>0</v>
      </c>
      <c r="CU63" s="65">
        <f t="shared" si="2"/>
        <v>4930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1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0"/>
        <v>1200</v>
      </c>
      <c r="CT64" s="65">
        <f t="shared" si="1"/>
        <v>0</v>
      </c>
      <c r="CU64" s="65">
        <f t="shared" si="2"/>
        <v>4930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51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0"/>
        <v>1200</v>
      </c>
      <c r="CT65" s="65">
        <f t="shared" si="1"/>
        <v>0</v>
      </c>
      <c r="CU65" s="65">
        <f t="shared" si="2"/>
        <v>4930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1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0"/>
        <v>1200</v>
      </c>
      <c r="CT66" s="65">
        <f t="shared" si="1"/>
        <v>0</v>
      </c>
      <c r="CU66" s="65">
        <f t="shared" si="2"/>
        <v>4930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 t="str">
        <f>BF45</f>
        <v>unbegrenzt</v>
      </c>
      <c r="AK67" s="230"/>
      <c r="AL67" s="230"/>
      <c r="AM67" s="230"/>
      <c r="AN67" s="231">
        <f aca="true" t="shared" si="3" ref="AN67:AN75">IF((AJ67="unbegrenzt"),AF67,0)</f>
        <v>1200</v>
      </c>
      <c r="AO67" s="232"/>
      <c r="AP67" s="232"/>
      <c r="AQ67" s="233"/>
      <c r="AR67" s="231">
        <f aca="true" t="shared" si="4" ref="AR67:AR75">IF(AND(AN67=0,AJ67&gt;0),AF67,0)</f>
        <v>0</v>
      </c>
      <c r="AS67" s="232"/>
      <c r="AT67" s="232"/>
      <c r="AU67" s="233"/>
      <c r="AV67" s="231">
        <f aca="true" t="shared" si="5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0"/>
        <v>1200</v>
      </c>
      <c r="CT67" s="65">
        <f t="shared" si="1"/>
        <v>0</v>
      </c>
      <c r="CU67" s="65">
        <f t="shared" si="2"/>
        <v>4930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0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>
        <f>Y54</f>
        <v>0.8863751477291912</v>
      </c>
      <c r="AK68" s="230"/>
      <c r="AL68" s="230"/>
      <c r="AM68" s="230"/>
      <c r="AN68" s="231">
        <f t="shared" si="3"/>
        <v>0</v>
      </c>
      <c r="AO68" s="232"/>
      <c r="AP68" s="232"/>
      <c r="AQ68" s="233"/>
      <c r="AR68" s="231">
        <f t="shared" si="4"/>
        <v>1510</v>
      </c>
      <c r="AS68" s="232"/>
      <c r="AT68" s="232"/>
      <c r="AU68" s="233"/>
      <c r="AV68" s="231">
        <f t="shared" si="5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6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0"/>
        <v>1200</v>
      </c>
      <c r="CT68" s="65">
        <f t="shared" si="1"/>
        <v>0</v>
      </c>
      <c r="CU68" s="65">
        <f t="shared" si="2"/>
        <v>4930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0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>
        <f>AJ68</f>
        <v>0.8863751477291912</v>
      </c>
      <c r="AK69" s="230"/>
      <c r="AL69" s="230"/>
      <c r="AM69" s="230"/>
      <c r="AN69" s="231">
        <f t="shared" si="3"/>
        <v>0</v>
      </c>
      <c r="AO69" s="232"/>
      <c r="AP69" s="232"/>
      <c r="AQ69" s="233"/>
      <c r="AR69" s="231">
        <f t="shared" si="4"/>
        <v>30</v>
      </c>
      <c r="AS69" s="232"/>
      <c r="AT69" s="232"/>
      <c r="AU69" s="233"/>
      <c r="AV69" s="231">
        <f t="shared" si="5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6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0"/>
        <v>1200</v>
      </c>
      <c r="CT69" s="65">
        <f t="shared" si="1"/>
        <v>0</v>
      </c>
      <c r="CU69" s="65">
        <f t="shared" si="2"/>
        <v>4930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136.23000000000002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>
        <f>F79</f>
        <v>1.9453912255187358</v>
      </c>
      <c r="AK70" s="230"/>
      <c r="AL70" s="230"/>
      <c r="AM70" s="230"/>
      <c r="AN70" s="231">
        <f t="shared" si="3"/>
        <v>0</v>
      </c>
      <c r="AO70" s="232"/>
      <c r="AP70" s="232"/>
      <c r="AQ70" s="233"/>
      <c r="AR70" s="231">
        <f t="shared" si="4"/>
        <v>1000</v>
      </c>
      <c r="AS70" s="232"/>
      <c r="AT70" s="232"/>
      <c r="AU70" s="233"/>
      <c r="AV70" s="231">
        <f t="shared" si="5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6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0"/>
        <v>1200</v>
      </c>
      <c r="CT70" s="65">
        <f t="shared" si="1"/>
        <v>0</v>
      </c>
      <c r="CU70" s="65">
        <f t="shared" si="2"/>
        <v>4930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>
        <f>AT24</f>
        <v>1.474956666269509</v>
      </c>
      <c r="AK71" s="230"/>
      <c r="AL71" s="230"/>
      <c r="AM71" s="230"/>
      <c r="AN71" s="231">
        <f t="shared" si="3"/>
        <v>0</v>
      </c>
      <c r="AO71" s="232"/>
      <c r="AP71" s="232"/>
      <c r="AQ71" s="233"/>
      <c r="AR71" s="231">
        <f t="shared" si="4"/>
        <v>780</v>
      </c>
      <c r="AS71" s="232"/>
      <c r="AT71" s="232"/>
      <c r="AU71" s="233"/>
      <c r="AV71" s="231">
        <f t="shared" si="5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6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0"/>
        <v>1200</v>
      </c>
      <c r="CT71" s="65">
        <f t="shared" si="1"/>
        <v>0</v>
      </c>
      <c r="CU71" s="65">
        <f t="shared" si="2"/>
        <v>4930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103.87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>
        <f>Z21</f>
        <v>2.1148884068838436</v>
      </c>
      <c r="AK72" s="230"/>
      <c r="AL72" s="230"/>
      <c r="AM72" s="230"/>
      <c r="AN72" s="231">
        <f t="shared" si="3"/>
        <v>0</v>
      </c>
      <c r="AO72" s="232"/>
      <c r="AP72" s="232"/>
      <c r="AQ72" s="233"/>
      <c r="AR72" s="231">
        <f t="shared" si="4"/>
        <v>1030</v>
      </c>
      <c r="AS72" s="232"/>
      <c r="AT72" s="232"/>
      <c r="AU72" s="233"/>
      <c r="AV72" s="231">
        <f t="shared" si="5"/>
        <v>0</v>
      </c>
      <c r="AW72" s="232"/>
      <c r="AX72" s="232"/>
      <c r="AY72" s="233"/>
      <c r="AZ72" s="183">
        <f>T22/T15</f>
        <v>105.53</v>
      </c>
      <c r="BA72" s="184"/>
      <c r="BB72" s="184"/>
      <c r="BC72" s="185"/>
      <c r="BD72" s="183">
        <f t="shared" si="6"/>
        <v>14.774200000000002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7" ref="CS72:CS108">$BY$60-CT72-CU72</f>
        <v>1200</v>
      </c>
      <c r="CT72" s="65">
        <f aca="true" t="shared" si="8" ref="CT72:CT108">SUMIF($AJ$67:$AM$76,"&gt;"&amp;CR72,$AF$67:$AI$76)</f>
        <v>0</v>
      </c>
      <c r="CU72" s="65">
        <f aca="true" t="shared" si="9" ref="CU72:CU108">SUMIF($AJ$67:$AM$76,"&lt;"&amp;CR72,$AF$67:$AI$76)</f>
        <v>4930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103.87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32.36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>
        <f>Z21</f>
        <v>2.1148884068838436</v>
      </c>
      <c r="AK73" s="230"/>
      <c r="AL73" s="230"/>
      <c r="AM73" s="230"/>
      <c r="AN73" s="231">
        <f t="shared" si="3"/>
        <v>0</v>
      </c>
      <c r="AO73" s="232"/>
      <c r="AP73" s="232"/>
      <c r="AQ73" s="233"/>
      <c r="AR73" s="231">
        <f t="shared" si="4"/>
        <v>120</v>
      </c>
      <c r="AS73" s="232"/>
      <c r="AT73" s="232"/>
      <c r="AU73" s="233"/>
      <c r="AV73" s="231">
        <f t="shared" si="5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6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643.6300000000002</v>
      </c>
      <c r="CF73" s="236"/>
      <c r="CG73" s="236"/>
      <c r="CH73" s="236"/>
      <c r="CI73" s="236"/>
      <c r="CJ73" s="236"/>
      <c r="CK73" s="236"/>
      <c r="CL73" s="150" t="s">
        <v>4</v>
      </c>
      <c r="CM73" s="150"/>
      <c r="CN73" s="84"/>
      <c r="CO73" s="36"/>
      <c r="CP73" s="36"/>
      <c r="CQ73" s="36"/>
      <c r="CR73" s="98">
        <v>6.5</v>
      </c>
      <c r="CS73" s="99">
        <f t="shared" si="7"/>
        <v>1200</v>
      </c>
      <c r="CT73" s="65">
        <f t="shared" si="8"/>
        <v>0</v>
      </c>
      <c r="CU73" s="65">
        <f t="shared" si="9"/>
        <v>4930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103.87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>
        <f>IF(AP19="AN",Z21,0)</f>
        <v>2.1148884068838436</v>
      </c>
      <c r="AK74" s="230"/>
      <c r="AL74" s="230"/>
      <c r="AM74" s="230"/>
      <c r="AN74" s="231">
        <f t="shared" si="3"/>
        <v>0</v>
      </c>
      <c r="AO74" s="232"/>
      <c r="AP74" s="232"/>
      <c r="AQ74" s="233"/>
      <c r="AR74" s="231">
        <f t="shared" si="4"/>
        <v>50</v>
      </c>
      <c r="AS74" s="232"/>
      <c r="AT74" s="232"/>
      <c r="AU74" s="233"/>
      <c r="AV74" s="231">
        <f t="shared" si="5"/>
        <v>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6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150" t="s">
        <v>4</v>
      </c>
      <c r="CM74" s="150"/>
      <c r="CN74" s="84"/>
      <c r="CO74" s="36"/>
      <c r="CP74" s="36"/>
      <c r="CQ74" s="36"/>
      <c r="CR74" s="98">
        <v>6.6</v>
      </c>
      <c r="CS74" s="99">
        <f t="shared" si="7"/>
        <v>1200</v>
      </c>
      <c r="CT74" s="65">
        <f t="shared" si="8"/>
        <v>0</v>
      </c>
      <c r="CU74" s="65">
        <f t="shared" si="9"/>
        <v>4930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103.87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-136.23000000000002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>
        <f>E45</f>
        <v>4.619659399250256</v>
      </c>
      <c r="AK75" s="230"/>
      <c r="AL75" s="230"/>
      <c r="AM75" s="230"/>
      <c r="AN75" s="231">
        <f t="shared" si="3"/>
        <v>0</v>
      </c>
      <c r="AO75" s="232"/>
      <c r="AP75" s="232"/>
      <c r="AQ75" s="233"/>
      <c r="AR75" s="231">
        <f t="shared" si="4"/>
        <v>410</v>
      </c>
      <c r="AS75" s="232"/>
      <c r="AT75" s="232"/>
      <c r="AU75" s="233"/>
      <c r="AV75" s="231">
        <f t="shared" si="5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150" t="s">
        <v>4</v>
      </c>
      <c r="CM75" s="150"/>
      <c r="CN75" s="84"/>
      <c r="CO75" s="36"/>
      <c r="CP75" s="36"/>
      <c r="CQ75" s="36"/>
      <c r="CR75" s="98">
        <v>6.7</v>
      </c>
      <c r="CS75" s="99">
        <f t="shared" si="7"/>
        <v>1200</v>
      </c>
      <c r="CT75" s="65">
        <f t="shared" si="8"/>
        <v>0</v>
      </c>
      <c r="CU75" s="65">
        <f t="shared" si="9"/>
        <v>4930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103.87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643.6300000000002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7"/>
        <v>1200</v>
      </c>
      <c r="CT76" s="65">
        <f t="shared" si="8"/>
        <v>0</v>
      </c>
      <c r="CU76" s="65">
        <f t="shared" si="9"/>
        <v>4930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0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1200</v>
      </c>
      <c r="AO77" s="284"/>
      <c r="AP77" s="284"/>
      <c r="AQ77" s="285"/>
      <c r="AR77" s="283">
        <f>SUM(AR67:AU76)</f>
        <v>4930</v>
      </c>
      <c r="AS77" s="284"/>
      <c r="AT77" s="284"/>
      <c r="AU77" s="285"/>
      <c r="AV77" s="283">
        <f>SUM(AV67:AY76)</f>
        <v>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7"/>
        <v>1200</v>
      </c>
      <c r="CT77" s="65">
        <f t="shared" si="8"/>
        <v>0</v>
      </c>
      <c r="CU77" s="65">
        <f t="shared" si="9"/>
        <v>4930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52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169.79</v>
      </c>
      <c r="CF78" s="236"/>
      <c r="CG78" s="236"/>
      <c r="CH78" s="236"/>
      <c r="CI78" s="236"/>
      <c r="CJ78" s="236"/>
      <c r="CK78" s="236"/>
      <c r="CL78" s="150" t="s">
        <v>4</v>
      </c>
      <c r="CM78" s="150"/>
      <c r="CN78" s="84"/>
      <c r="CO78" s="36"/>
      <c r="CP78" s="36"/>
      <c r="CQ78" s="36"/>
      <c r="CR78" s="98">
        <v>7</v>
      </c>
      <c r="CS78" s="99">
        <f t="shared" si="7"/>
        <v>1200</v>
      </c>
      <c r="CT78" s="65">
        <f t="shared" si="8"/>
        <v>0</v>
      </c>
      <c r="CU78" s="65">
        <f t="shared" si="9"/>
        <v>4930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>
        <f>IF(V86="AUS",IF(J77&gt;0,"unbegrenzt",J71/J77*-1),IF(Y54="unbegrenzt",IF(J77&gt;=0,"unbegrenzt",J71/J77*(-1)),Y54+J71/J75))</f>
        <v>1.9453912255187358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50" t="s">
        <v>4</v>
      </c>
      <c r="CM79" s="150"/>
      <c r="CN79" s="84"/>
      <c r="CO79" s="36"/>
      <c r="CP79" s="36"/>
      <c r="CQ79" s="36"/>
      <c r="CR79" s="98">
        <v>7.1</v>
      </c>
      <c r="CS79" s="99">
        <f t="shared" si="7"/>
        <v>1200</v>
      </c>
      <c r="CT79" s="65">
        <f t="shared" si="8"/>
        <v>0</v>
      </c>
      <c r="CU79" s="65">
        <f t="shared" si="9"/>
        <v>4930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7"/>
        <v>1200</v>
      </c>
      <c r="CT80" s="65">
        <f t="shared" si="8"/>
        <v>0</v>
      </c>
      <c r="CU80" s="65">
        <f t="shared" si="9"/>
        <v>4930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150" t="s">
        <v>4</v>
      </c>
      <c r="CM81" s="150"/>
      <c r="CN81" s="84"/>
      <c r="CO81" s="36"/>
      <c r="CP81" s="36"/>
      <c r="CQ81" s="36"/>
      <c r="CR81" s="98">
        <v>7.3</v>
      </c>
      <c r="CS81" s="99">
        <f t="shared" si="7"/>
        <v>1200</v>
      </c>
      <c r="CT81" s="65">
        <f t="shared" si="8"/>
        <v>0</v>
      </c>
      <c r="CU81" s="65">
        <f t="shared" si="9"/>
        <v>4930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169.79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7"/>
        <v>1200</v>
      </c>
      <c r="CT82" s="65">
        <f t="shared" si="8"/>
        <v>0</v>
      </c>
      <c r="CU82" s="65">
        <f t="shared" si="9"/>
        <v>4930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7"/>
        <v>1200</v>
      </c>
      <c r="CT83" s="65">
        <f t="shared" si="8"/>
        <v>0</v>
      </c>
      <c r="CU83" s="65">
        <f t="shared" si="9"/>
        <v>4930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-473.84000000000026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7"/>
        <v>1200</v>
      </c>
      <c r="CT84" s="65">
        <f t="shared" si="8"/>
        <v>0</v>
      </c>
      <c r="CU84" s="65">
        <f t="shared" si="9"/>
        <v>4930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7"/>
        <v>1200</v>
      </c>
      <c r="CT85" s="65">
        <f t="shared" si="8"/>
        <v>0</v>
      </c>
      <c r="CU85" s="65">
        <f t="shared" si="9"/>
        <v>4930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1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65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19.575856443719413</v>
      </c>
      <c r="CF86" s="250"/>
      <c r="CG86" s="250"/>
      <c r="CH86" s="57" t="s">
        <v>31</v>
      </c>
      <c r="CI86" s="267">
        <f>AN77</f>
        <v>1200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7"/>
        <v>1200</v>
      </c>
      <c r="CT86" s="65">
        <f t="shared" si="8"/>
        <v>0</v>
      </c>
      <c r="CU86" s="65">
        <f t="shared" si="9"/>
        <v>4930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49"/>
      <c r="S87" s="149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80.4241435562806</v>
      </c>
      <c r="CF87" s="250"/>
      <c r="CG87" s="250"/>
      <c r="CH87" s="57" t="s">
        <v>31</v>
      </c>
      <c r="CI87" s="267">
        <f>AR77</f>
        <v>4930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7"/>
        <v>1200</v>
      </c>
      <c r="CT87" s="65">
        <f t="shared" si="8"/>
        <v>0</v>
      </c>
      <c r="CU87" s="65">
        <f t="shared" si="9"/>
        <v>4930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0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103.87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</v>
      </c>
      <c r="CF88" s="250"/>
      <c r="CG88" s="250"/>
      <c r="CH88" s="57" t="s">
        <v>31</v>
      </c>
      <c r="CI88" s="267">
        <f>AV77</f>
        <v>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7"/>
        <v>1200</v>
      </c>
      <c r="CT88" s="65">
        <f t="shared" si="8"/>
        <v>0</v>
      </c>
      <c r="CU88" s="65">
        <f t="shared" si="9"/>
        <v>4930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0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7"/>
        <v>1200</v>
      </c>
      <c r="CT89" s="65">
        <f t="shared" si="8"/>
        <v>0</v>
      </c>
      <c r="CU89" s="65">
        <f t="shared" si="9"/>
        <v>4930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103.87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7"/>
        <v>1200</v>
      </c>
      <c r="CT90" s="65">
        <f t="shared" si="8"/>
        <v>0</v>
      </c>
      <c r="CU90" s="65">
        <f t="shared" si="9"/>
        <v>4930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7"/>
        <v>1200</v>
      </c>
      <c r="CT91" s="65">
        <f t="shared" si="8"/>
        <v>0</v>
      </c>
      <c r="CU91" s="65">
        <f t="shared" si="9"/>
        <v>4930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7"/>
        <v>1200</v>
      </c>
      <c r="CT92" s="65">
        <f t="shared" si="8"/>
        <v>0</v>
      </c>
      <c r="CU92" s="65">
        <f t="shared" si="9"/>
        <v>4930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103.87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7"/>
        <v>1200</v>
      </c>
      <c r="CT93" s="65">
        <f t="shared" si="8"/>
        <v>0</v>
      </c>
      <c r="CU93" s="65">
        <f t="shared" si="9"/>
        <v>4930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-103.87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7"/>
        <v>1200</v>
      </c>
      <c r="CT94" s="65">
        <f t="shared" si="8"/>
        <v>0</v>
      </c>
      <c r="CU94" s="65">
        <f t="shared" si="9"/>
        <v>4930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7"/>
        <v>1200</v>
      </c>
      <c r="CT95" s="65">
        <f t="shared" si="8"/>
        <v>0</v>
      </c>
      <c r="CU95" s="65">
        <f t="shared" si="9"/>
        <v>4930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7"/>
        <v>1200</v>
      </c>
      <c r="CT96" s="65">
        <f t="shared" si="8"/>
        <v>0</v>
      </c>
      <c r="CU96" s="65">
        <f t="shared" si="9"/>
        <v>4930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7"/>
        <v>1200</v>
      </c>
      <c r="CT97" s="65">
        <f t="shared" si="8"/>
        <v>0</v>
      </c>
      <c r="CU97" s="65">
        <f t="shared" si="9"/>
        <v>4930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7"/>
        <v>1200</v>
      </c>
      <c r="CT98" s="65">
        <f t="shared" si="8"/>
        <v>0</v>
      </c>
      <c r="CU98" s="65">
        <f t="shared" si="9"/>
        <v>4930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7"/>
        <v>1200</v>
      </c>
      <c r="CT99" s="65">
        <f t="shared" si="8"/>
        <v>0</v>
      </c>
      <c r="CU99" s="65">
        <f t="shared" si="9"/>
        <v>4930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7"/>
        <v>1200</v>
      </c>
      <c r="CT100" s="65">
        <f t="shared" si="8"/>
        <v>0</v>
      </c>
      <c r="CU100" s="65">
        <f t="shared" si="9"/>
        <v>4930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7"/>
        <v>1200</v>
      </c>
      <c r="CT101" s="65">
        <f t="shared" si="8"/>
        <v>0</v>
      </c>
      <c r="CU101" s="65">
        <f t="shared" si="9"/>
        <v>4930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7"/>
        <v>1200</v>
      </c>
      <c r="CT102" s="65">
        <f t="shared" si="8"/>
        <v>0</v>
      </c>
      <c r="CU102" s="65">
        <f t="shared" si="9"/>
        <v>4930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7"/>
        <v>1200</v>
      </c>
      <c r="CT103" s="65">
        <f t="shared" si="8"/>
        <v>0</v>
      </c>
      <c r="CU103" s="65">
        <f t="shared" si="9"/>
        <v>4930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 t="shared" si="7"/>
        <v>1200</v>
      </c>
      <c r="CT104" s="65">
        <f t="shared" si="8"/>
        <v>0</v>
      </c>
      <c r="CU104" s="65">
        <f t="shared" si="9"/>
        <v>4930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 t="shared" si="7"/>
        <v>1200</v>
      </c>
      <c r="CT105" s="65">
        <f t="shared" si="8"/>
        <v>0</v>
      </c>
      <c r="CU105" s="65">
        <f t="shared" si="9"/>
        <v>4930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 t="shared" si="7"/>
        <v>1200</v>
      </c>
      <c r="CT106" s="65">
        <f t="shared" si="8"/>
        <v>0</v>
      </c>
      <c r="CU106" s="65">
        <f t="shared" si="9"/>
        <v>4930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 t="shared" si="7"/>
        <v>1200</v>
      </c>
      <c r="CT107" s="65">
        <f t="shared" si="8"/>
        <v>0</v>
      </c>
      <c r="CU107" s="65">
        <f t="shared" si="9"/>
        <v>4930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 t="shared" si="7"/>
        <v>1200</v>
      </c>
      <c r="CT108" s="65">
        <f t="shared" si="8"/>
        <v>0</v>
      </c>
      <c r="CU108" s="65">
        <f t="shared" si="9"/>
        <v>4930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9">
    <mergeCell ref="J91:K91"/>
    <mergeCell ref="J93:K93"/>
    <mergeCell ref="J94:K94"/>
    <mergeCell ref="BY97:CM99"/>
    <mergeCell ref="BQ100:CG102"/>
    <mergeCell ref="BQ103:CG103"/>
    <mergeCell ref="J88:K88"/>
    <mergeCell ref="T88:U88"/>
    <mergeCell ref="CE88:CG88"/>
    <mergeCell ref="CI88:CK88"/>
    <mergeCell ref="CL88:CM88"/>
    <mergeCell ref="J89:K89"/>
    <mergeCell ref="BQ89:CM90"/>
    <mergeCell ref="J90:K90"/>
    <mergeCell ref="CI86:CK86"/>
    <mergeCell ref="CL86:CM86"/>
    <mergeCell ref="J87:K87"/>
    <mergeCell ref="T87:U87"/>
    <mergeCell ref="CE87:CG87"/>
    <mergeCell ref="CI87:CK87"/>
    <mergeCell ref="CL87:CM87"/>
    <mergeCell ref="CL82:CM83"/>
    <mergeCell ref="K84:L84"/>
    <mergeCell ref="BQ84:CD85"/>
    <mergeCell ref="CE84:CK85"/>
    <mergeCell ref="CL84:CM85"/>
    <mergeCell ref="J86:K86"/>
    <mergeCell ref="L86:M86"/>
    <mergeCell ref="V86:W86"/>
    <mergeCell ref="BQ86:BU88"/>
    <mergeCell ref="CE86:CG86"/>
    <mergeCell ref="F79:K79"/>
    <mergeCell ref="CE79:CK79"/>
    <mergeCell ref="CE80:CK80"/>
    <mergeCell ref="CE81:CK81"/>
    <mergeCell ref="BV82:CD83"/>
    <mergeCell ref="CE82:CK83"/>
    <mergeCell ref="AV77:AY78"/>
    <mergeCell ref="AZ77:BC78"/>
    <mergeCell ref="BD77:BG78"/>
    <mergeCell ref="BH77:BN78"/>
    <mergeCell ref="BQ78:BU83"/>
    <mergeCell ref="CE78:CK78"/>
    <mergeCell ref="BH76:BN76"/>
    <mergeCell ref="BV76:CD77"/>
    <mergeCell ref="CE76:CK77"/>
    <mergeCell ref="CL76:CM77"/>
    <mergeCell ref="J77:K77"/>
    <mergeCell ref="Z77:AE78"/>
    <mergeCell ref="AF77:AI78"/>
    <mergeCell ref="AJ77:AM78"/>
    <mergeCell ref="AN77:AQ78"/>
    <mergeCell ref="AR77:AU78"/>
    <mergeCell ref="CE75:CK75"/>
    <mergeCell ref="J76:K76"/>
    <mergeCell ref="Z76:AA76"/>
    <mergeCell ref="AF76:AI76"/>
    <mergeCell ref="AJ76:AM76"/>
    <mergeCell ref="AN76:AQ76"/>
    <mergeCell ref="AR76:AU76"/>
    <mergeCell ref="AV76:AY76"/>
    <mergeCell ref="AZ76:BC76"/>
    <mergeCell ref="BD76:BG76"/>
    <mergeCell ref="CE74:CK74"/>
    <mergeCell ref="J75:K75"/>
    <mergeCell ref="T75:U75"/>
    <mergeCell ref="Z75:AA75"/>
    <mergeCell ref="AF75:AI75"/>
    <mergeCell ref="AJ75:AM75"/>
    <mergeCell ref="AN75:AQ75"/>
    <mergeCell ref="AR75:AU75"/>
    <mergeCell ref="AV75:AY75"/>
    <mergeCell ref="AZ75:BC75"/>
    <mergeCell ref="CE73:CK73"/>
    <mergeCell ref="J74:K74"/>
    <mergeCell ref="T74:U74"/>
    <mergeCell ref="Z74:AA74"/>
    <mergeCell ref="AF74:AI74"/>
    <mergeCell ref="AJ74:AM74"/>
    <mergeCell ref="AN74:AQ74"/>
    <mergeCell ref="AR74:AU74"/>
    <mergeCell ref="AV74:AY74"/>
    <mergeCell ref="AZ74:BC74"/>
    <mergeCell ref="AR73:AU73"/>
    <mergeCell ref="AV73:AY73"/>
    <mergeCell ref="AZ73:BC73"/>
    <mergeCell ref="BD73:BG73"/>
    <mergeCell ref="BH73:BN73"/>
    <mergeCell ref="BQ73:BU77"/>
    <mergeCell ref="BD74:BG74"/>
    <mergeCell ref="BH74:BN74"/>
    <mergeCell ref="BD75:BG75"/>
    <mergeCell ref="BH75:BN75"/>
    <mergeCell ref="AV72:AY72"/>
    <mergeCell ref="AZ72:BC72"/>
    <mergeCell ref="BD72:BG72"/>
    <mergeCell ref="BH72:BN72"/>
    <mergeCell ref="J73:K73"/>
    <mergeCell ref="T73:U73"/>
    <mergeCell ref="Z73:AA73"/>
    <mergeCell ref="AF73:AI73"/>
    <mergeCell ref="AJ73:AM73"/>
    <mergeCell ref="AN73:AQ73"/>
    <mergeCell ref="AZ71:BC71"/>
    <mergeCell ref="BD71:BG71"/>
    <mergeCell ref="BH71:BN71"/>
    <mergeCell ref="BQ71:CM72"/>
    <mergeCell ref="J72:K72"/>
    <mergeCell ref="Z72:AA72"/>
    <mergeCell ref="AF72:AI72"/>
    <mergeCell ref="AJ72:AM72"/>
    <mergeCell ref="AN72:AQ72"/>
    <mergeCell ref="AR72:AU72"/>
    <mergeCell ref="BD70:BG70"/>
    <mergeCell ref="BH70:BN70"/>
    <mergeCell ref="J71:K71"/>
    <mergeCell ref="T71:U71"/>
    <mergeCell ref="Z71:AA71"/>
    <mergeCell ref="AF71:AI71"/>
    <mergeCell ref="AJ71:AM71"/>
    <mergeCell ref="AN71:AQ71"/>
    <mergeCell ref="AR71:AU71"/>
    <mergeCell ref="AV71:AY71"/>
    <mergeCell ref="J70:K70"/>
    <mergeCell ref="T70:U70"/>
    <mergeCell ref="Z70:AA70"/>
    <mergeCell ref="AF70:AI70"/>
    <mergeCell ref="AJ70:AM70"/>
    <mergeCell ref="AN70:AQ70"/>
    <mergeCell ref="BY68:CM70"/>
    <mergeCell ref="T69:U69"/>
    <mergeCell ref="Z69:AA69"/>
    <mergeCell ref="AF69:AI69"/>
    <mergeCell ref="AJ69:AM69"/>
    <mergeCell ref="AN69:AQ69"/>
    <mergeCell ref="AR69:AU69"/>
    <mergeCell ref="AV69:AY69"/>
    <mergeCell ref="AZ69:BC69"/>
    <mergeCell ref="BD69:BG69"/>
    <mergeCell ref="AR68:AU68"/>
    <mergeCell ref="AV68:AY68"/>
    <mergeCell ref="AZ68:BC68"/>
    <mergeCell ref="BD68:BG68"/>
    <mergeCell ref="BH68:BN68"/>
    <mergeCell ref="BQ68:BX70"/>
    <mergeCell ref="BH69:BN69"/>
    <mergeCell ref="AR70:AU70"/>
    <mergeCell ref="AV70:AY70"/>
    <mergeCell ref="AZ70:BC70"/>
    <mergeCell ref="J68:M68"/>
    <mergeCell ref="T68:U68"/>
    <mergeCell ref="Z68:AA68"/>
    <mergeCell ref="AF68:AI68"/>
    <mergeCell ref="AJ68:AM68"/>
    <mergeCell ref="AN68:AQ68"/>
    <mergeCell ref="BY66:CM67"/>
    <mergeCell ref="T67:U67"/>
    <mergeCell ref="Z67:AA67"/>
    <mergeCell ref="AF67:AI67"/>
    <mergeCell ref="AJ67:AM67"/>
    <mergeCell ref="AN67:AQ67"/>
    <mergeCell ref="AR67:AU67"/>
    <mergeCell ref="AV67:AY67"/>
    <mergeCell ref="AZ67:BC67"/>
    <mergeCell ref="BD67:BG67"/>
    <mergeCell ref="BD65:BG66"/>
    <mergeCell ref="BH65:BN66"/>
    <mergeCell ref="I66:J66"/>
    <mergeCell ref="T66:U66"/>
    <mergeCell ref="V66:W66"/>
    <mergeCell ref="BQ66:BX67"/>
    <mergeCell ref="BH67:BN67"/>
    <mergeCell ref="BY64:CM65"/>
    <mergeCell ref="I65:J65"/>
    <mergeCell ref="Z65:AA66"/>
    <mergeCell ref="AB65:AE66"/>
    <mergeCell ref="AF65:AI66"/>
    <mergeCell ref="AJ65:AM66"/>
    <mergeCell ref="AN65:AQ66"/>
    <mergeCell ref="AR65:AU66"/>
    <mergeCell ref="AV65:AY66"/>
    <mergeCell ref="AZ65:BC66"/>
    <mergeCell ref="BY60:CM61"/>
    <mergeCell ref="J61:K61"/>
    <mergeCell ref="AM61:AN61"/>
    <mergeCell ref="AY61:AZ61"/>
    <mergeCell ref="BQ62:BX63"/>
    <mergeCell ref="BY62:CM63"/>
    <mergeCell ref="Z63:BN64"/>
    <mergeCell ref="K64:L64"/>
    <mergeCell ref="U64:V64"/>
    <mergeCell ref="BQ64:BX65"/>
    <mergeCell ref="J58:K58"/>
    <mergeCell ref="BQ58:BX59"/>
    <mergeCell ref="BY58:CM59"/>
    <mergeCell ref="AM59:AN59"/>
    <mergeCell ref="BJ59:BK59"/>
    <mergeCell ref="J60:K60"/>
    <mergeCell ref="AM60:AN60"/>
    <mergeCell ref="AY60:AZ60"/>
    <mergeCell ref="BJ60:BK60"/>
    <mergeCell ref="BQ60:BX61"/>
    <mergeCell ref="J56:K56"/>
    <mergeCell ref="AM56:AN56"/>
    <mergeCell ref="AY56:AZ56"/>
    <mergeCell ref="BJ56:BK56"/>
    <mergeCell ref="BQ56:CM57"/>
    <mergeCell ref="J57:K57"/>
    <mergeCell ref="AM57:AN57"/>
    <mergeCell ref="AY57:AZ57"/>
    <mergeCell ref="BJ57:BK57"/>
    <mergeCell ref="Y54:AD54"/>
    <mergeCell ref="AM54:AN54"/>
    <mergeCell ref="AY54:AZ54"/>
    <mergeCell ref="BJ54:BK54"/>
    <mergeCell ref="J55:K55"/>
    <mergeCell ref="AM55:AN55"/>
    <mergeCell ref="AY55:AZ55"/>
    <mergeCell ref="BJ55:BK55"/>
    <mergeCell ref="BA52:BB52"/>
    <mergeCell ref="BJ52:BK52"/>
    <mergeCell ref="BL52:BM52"/>
    <mergeCell ref="J53:K53"/>
    <mergeCell ref="L53:M53"/>
    <mergeCell ref="P53:W55"/>
    <mergeCell ref="AM53:AN53"/>
    <mergeCell ref="AY53:AZ53"/>
    <mergeCell ref="BJ53:BK53"/>
    <mergeCell ref="J54:K54"/>
    <mergeCell ref="CD50:CE50"/>
    <mergeCell ref="K51:L51"/>
    <mergeCell ref="T51:U51"/>
    <mergeCell ref="AC51:AD51"/>
    <mergeCell ref="CD51:CE51"/>
    <mergeCell ref="T52:U52"/>
    <mergeCell ref="AC52:AD52"/>
    <mergeCell ref="AM52:AN52"/>
    <mergeCell ref="AO52:AP52"/>
    <mergeCell ref="AY52:AZ52"/>
    <mergeCell ref="AC47:AD47"/>
    <mergeCell ref="AC48:AD48"/>
    <mergeCell ref="CD48:CE48"/>
    <mergeCell ref="AC49:AD49"/>
    <mergeCell ref="CD49:CE49"/>
    <mergeCell ref="V50:W50"/>
    <mergeCell ref="AC50:AD50"/>
    <mergeCell ref="AN50:AO50"/>
    <mergeCell ref="AZ50:BA50"/>
    <mergeCell ref="BK50:BL50"/>
    <mergeCell ref="AC44:AD44"/>
    <mergeCell ref="BZ44:CE44"/>
    <mergeCell ref="E45:J45"/>
    <mergeCell ref="T45:U45"/>
    <mergeCell ref="AC45:AD45"/>
    <mergeCell ref="AL45:AM46"/>
    <mergeCell ref="BF45:BK45"/>
    <mergeCell ref="T46:U46"/>
    <mergeCell ref="AC46:AD46"/>
    <mergeCell ref="I42:J42"/>
    <mergeCell ref="T42:U42"/>
    <mergeCell ref="BJ42:BK42"/>
    <mergeCell ref="CD42:CE42"/>
    <mergeCell ref="I43:J43"/>
    <mergeCell ref="T43:U43"/>
    <mergeCell ref="AC43:AD43"/>
    <mergeCell ref="BJ43:BK43"/>
    <mergeCell ref="AW42:BA43"/>
    <mergeCell ref="CD40:CE40"/>
    <mergeCell ref="I41:J41"/>
    <mergeCell ref="T41:U41"/>
    <mergeCell ref="AN41:AO41"/>
    <mergeCell ref="BJ41:BK41"/>
    <mergeCell ref="CD41:CE41"/>
    <mergeCell ref="I40:J40"/>
    <mergeCell ref="T40:U40"/>
    <mergeCell ref="AN40:AO40"/>
    <mergeCell ref="AY40:AZ40"/>
    <mergeCell ref="BJ40:BK40"/>
    <mergeCell ref="BT40:BU40"/>
    <mergeCell ref="CD38:CE38"/>
    <mergeCell ref="I39:J39"/>
    <mergeCell ref="T39:U39"/>
    <mergeCell ref="AN39:AO39"/>
    <mergeCell ref="AY39:AZ39"/>
    <mergeCell ref="BJ39:BK39"/>
    <mergeCell ref="BT39:BU39"/>
    <mergeCell ref="CD39:CE39"/>
    <mergeCell ref="I38:J38"/>
    <mergeCell ref="T38:U38"/>
    <mergeCell ref="V38:W38"/>
    <mergeCell ref="BA38:BB38"/>
    <mergeCell ref="BJ38:BK38"/>
    <mergeCell ref="BT38:BU38"/>
    <mergeCell ref="U36:V36"/>
    <mergeCell ref="AN36:AO36"/>
    <mergeCell ref="BJ36:BK36"/>
    <mergeCell ref="BV36:BW36"/>
    <mergeCell ref="CD36:CE36"/>
    <mergeCell ref="I37:J37"/>
    <mergeCell ref="BJ37:BK37"/>
    <mergeCell ref="BT37:BU37"/>
    <mergeCell ref="CD37:CE37"/>
    <mergeCell ref="BZ31:CG31"/>
    <mergeCell ref="AN32:AO32"/>
    <mergeCell ref="BH32:BI32"/>
    <mergeCell ref="AN33:AO33"/>
    <mergeCell ref="AN34:AO34"/>
    <mergeCell ref="AN35:AO35"/>
    <mergeCell ref="T30:U30"/>
    <mergeCell ref="AX30:AY30"/>
    <mergeCell ref="T31:U31"/>
    <mergeCell ref="AN31:AO31"/>
    <mergeCell ref="AP31:AQ31"/>
    <mergeCell ref="BH31:BI31"/>
    <mergeCell ref="AZ28:BA28"/>
    <mergeCell ref="BH28:BI28"/>
    <mergeCell ref="V29:W29"/>
    <mergeCell ref="AO29:AP29"/>
    <mergeCell ref="AX29:AY29"/>
    <mergeCell ref="BH29:BI29"/>
    <mergeCell ref="BH24:BI24"/>
    <mergeCell ref="BJ24:BK24"/>
    <mergeCell ref="T25:U25"/>
    <mergeCell ref="BH25:BI25"/>
    <mergeCell ref="BH26:BI26"/>
    <mergeCell ref="BH27:BI27"/>
    <mergeCell ref="G23:H23"/>
    <mergeCell ref="T23:U23"/>
    <mergeCell ref="AM23:AN23"/>
    <mergeCell ref="T24:U24"/>
    <mergeCell ref="AM24:AN24"/>
    <mergeCell ref="AT24:AY24"/>
    <mergeCell ref="I21:J21"/>
    <mergeCell ref="Z21:AE21"/>
    <mergeCell ref="AN21:AO21"/>
    <mergeCell ref="AX21:AY21"/>
    <mergeCell ref="BT21:BU21"/>
    <mergeCell ref="G22:H22"/>
    <mergeCell ref="T22:U22"/>
    <mergeCell ref="AX22:AY22"/>
    <mergeCell ref="BI22:BJ22"/>
    <mergeCell ref="BT18:BU18"/>
    <mergeCell ref="T19:U19"/>
    <mergeCell ref="AD19:AE19"/>
    <mergeCell ref="AP19:AQ19"/>
    <mergeCell ref="AX19:AY19"/>
    <mergeCell ref="T20:U20"/>
    <mergeCell ref="AN20:AO20"/>
    <mergeCell ref="AX20:AY20"/>
    <mergeCell ref="BT20:BU20"/>
    <mergeCell ref="H17:I17"/>
    <mergeCell ref="T17:U17"/>
    <mergeCell ref="AD17:AE17"/>
    <mergeCell ref="AX17:AY17"/>
    <mergeCell ref="BD17:BE18"/>
    <mergeCell ref="BT17:BU17"/>
    <mergeCell ref="H18:I18"/>
    <mergeCell ref="T18:U18"/>
    <mergeCell ref="AD18:AE18"/>
    <mergeCell ref="AX18:AY18"/>
    <mergeCell ref="AX15:AY15"/>
    <mergeCell ref="BT15:BU15"/>
    <mergeCell ref="T16:U16"/>
    <mergeCell ref="AD16:AE16"/>
    <mergeCell ref="AX16:AY16"/>
    <mergeCell ref="BT16:BU16"/>
    <mergeCell ref="H14:I14"/>
    <mergeCell ref="AD14:AE14"/>
    <mergeCell ref="AN14:AO14"/>
    <mergeCell ref="AX14:AY14"/>
    <mergeCell ref="BT14:BU14"/>
    <mergeCell ref="H15:I15"/>
    <mergeCell ref="T15:U15"/>
    <mergeCell ref="V15:W15"/>
    <mergeCell ref="AD15:AE15"/>
    <mergeCell ref="AN15:AO15"/>
    <mergeCell ref="BU11:BV11"/>
    <mergeCell ref="H12:I12"/>
    <mergeCell ref="AD12:AE12"/>
    <mergeCell ref="AN12:AO12"/>
    <mergeCell ref="H13:I13"/>
    <mergeCell ref="U13:V13"/>
    <mergeCell ref="AD13:AE13"/>
    <mergeCell ref="BT13:BU13"/>
    <mergeCell ref="BV13:BW13"/>
    <mergeCell ref="AT9:BA9"/>
    <mergeCell ref="H10:I10"/>
    <mergeCell ref="J10:K10"/>
    <mergeCell ref="AD10:AE10"/>
    <mergeCell ref="AN10:AO10"/>
    <mergeCell ref="H11:I11"/>
    <mergeCell ref="AD11:AE11"/>
    <mergeCell ref="AN11:AO11"/>
    <mergeCell ref="AN7:AO7"/>
    <mergeCell ref="AP7:AQ7"/>
    <mergeCell ref="I8:J8"/>
    <mergeCell ref="AD8:AG8"/>
    <mergeCell ref="AN8:AO8"/>
    <mergeCell ref="AN9:AO9"/>
    <mergeCell ref="CR1:CU4"/>
    <mergeCell ref="AE4:AF4"/>
    <mergeCell ref="BQ4:BR4"/>
    <mergeCell ref="AC5:AD5"/>
    <mergeCell ref="AO5:AP5"/>
    <mergeCell ref="CR5:CR7"/>
    <mergeCell ref="CS5:CS7"/>
    <mergeCell ref="CT5:CT7"/>
    <mergeCell ref="CU5:CU7"/>
    <mergeCell ref="AC6:AD6"/>
  </mergeCells>
  <conditionalFormatting sqref="BQ84:CM85">
    <cfRule type="expression" priority="20" dxfId="204" stopIfTrue="1">
      <formula>$CE$84&lt;0</formula>
    </cfRule>
    <cfRule type="expression" priority="21" dxfId="205" stopIfTrue="1">
      <formula>$CE$84=0</formula>
    </cfRule>
  </conditionalFormatting>
  <conditionalFormatting sqref="V86">
    <cfRule type="expression" priority="18" dxfId="206" stopIfTrue="1">
      <formula>V86="AUS"</formula>
    </cfRule>
    <cfRule type="expression" priority="19" dxfId="207" stopIfTrue="1">
      <formula>V86="AN"</formula>
    </cfRule>
  </conditionalFormatting>
  <conditionalFormatting sqref="V29">
    <cfRule type="expression" priority="10" dxfId="206" stopIfTrue="1">
      <formula>V29="AUS"</formula>
    </cfRule>
    <cfRule type="expression" priority="11" dxfId="207" stopIfTrue="1">
      <formula>V29="AN"</formula>
    </cfRule>
  </conditionalFormatting>
  <conditionalFormatting sqref="V50">
    <cfRule type="expression" priority="16" dxfId="206" stopIfTrue="1">
      <formula>V50="AUS"</formula>
    </cfRule>
    <cfRule type="expression" priority="17" dxfId="207" stopIfTrue="1">
      <formula>V50="AN"</formula>
    </cfRule>
  </conditionalFormatting>
  <conditionalFormatting sqref="AZ28">
    <cfRule type="expression" priority="14" dxfId="206" stopIfTrue="1">
      <formula>AZ28="AUS"</formula>
    </cfRule>
    <cfRule type="expression" priority="15" dxfId="207" stopIfTrue="1">
      <formula>AZ28="AN"</formula>
    </cfRule>
  </conditionalFormatting>
  <conditionalFormatting sqref="AP19">
    <cfRule type="expression" priority="12" dxfId="206" stopIfTrue="1">
      <formula>AP19="AUS"</formula>
    </cfRule>
    <cfRule type="expression" priority="13" dxfId="207" stopIfTrue="1">
      <formula>AP19="AN"</formula>
    </cfRule>
  </conditionalFormatting>
  <conditionalFormatting sqref="BA38">
    <cfRule type="expression" priority="8" dxfId="206" stopIfTrue="1">
      <formula>BA38="AUS"</formula>
    </cfRule>
    <cfRule type="expression" priority="9" dxfId="207" stopIfTrue="1">
      <formula>BA38="AN"</formula>
    </cfRule>
  </conditionalFormatting>
  <conditionalFormatting sqref="BV36">
    <cfRule type="expression" priority="6" dxfId="206" stopIfTrue="1">
      <formula>BV36="AUS"</formula>
    </cfRule>
    <cfRule type="expression" priority="7" dxfId="207" stopIfTrue="1">
      <formula>BV36="AN"</formula>
    </cfRule>
  </conditionalFormatting>
  <conditionalFormatting sqref="BC49:BC52 AQ49:AQ53 AR38:AR45 AS39:AS41 AT40 V60:W62 AR50:AR52 W57 V57:V59 X62">
    <cfRule type="expression" priority="5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2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23" dxfId="1" stopIfTrue="1">
      <formula>$BF$45&lt;&gt;"unbegrenzt"</formula>
    </cfRule>
  </conditionalFormatting>
  <conditionalFormatting sqref="BL22:BL25 BM23:BM26 BN24:BN25 BX15:BX17">
    <cfRule type="expression" priority="24" dxfId="2" stopIfTrue="1">
      <formula>$BH$32&lt;0</formula>
    </cfRule>
    <cfRule type="expression" priority="25" dxfId="1" stopIfTrue="1">
      <formula>$AT$24&lt;&gt;"unbegrenzt"</formula>
    </cfRule>
  </conditionalFormatting>
  <conditionalFormatting sqref="L25:O25 M24:O24 N22:O23 M20:N20 O16:O17 C8:C10 O21 M18:O19">
    <cfRule type="expression" priority="27" dxfId="1" stopIfTrue="1">
      <formula>$Z$21&lt;&gt;"unbegrenzt"</formula>
    </cfRule>
  </conditionalFormatting>
  <conditionalFormatting sqref="L25:O25 M24:O24 N22:O23 M20:N20 O16:O17 O21 M18:O19">
    <cfRule type="expression" priority="26" dxfId="2" stopIfTrue="1">
      <formula>$T$25&lt;0</formula>
    </cfRule>
  </conditionalFormatting>
  <conditionalFormatting sqref="K81:O81 N82:U82 Q81:T81 U83 S83 P83">
    <cfRule type="expression" priority="28" dxfId="2" stopIfTrue="1">
      <formula>$J$94&lt;0</formula>
    </cfRule>
    <cfRule type="expression" priority="29" dxfId="1" stopIfTrue="1">
      <formula>$F$79&lt;&gt;"unbegrenzt"</formula>
    </cfRule>
  </conditionalFormatting>
  <conditionalFormatting sqref="M36:N36 N34:N35 O33:O34 P33:R33">
    <cfRule type="expression" priority="30" dxfId="2" stopIfTrue="1">
      <formula>$T$46&lt;0</formula>
    </cfRule>
    <cfRule type="expression" priority="31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32" dxfId="2" stopIfTrue="1">
      <formula>$BJ$60&lt;0</formula>
    </cfRule>
  </conditionalFormatting>
  <conditionalFormatting sqref="AR9">
    <cfRule type="expression" priority="33" dxfId="2" stopIfTrue="1">
      <formula>$AN$15&lt;0</formula>
    </cfRule>
    <cfRule type="expression" priority="34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DT126"/>
  <sheetViews>
    <sheetView zoomScale="55" zoomScaleNormal="55" zoomScalePageLayoutView="0" workbookViewId="0" topLeftCell="A55">
      <selection activeCell="D21" sqref="D21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5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1.52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71">$BY$60-CT8-CU8</f>
        <v>1200</v>
      </c>
      <c r="CT8" s="65">
        <f aca="true" t="shared" si="1" ref="CT8:CT71">SUMIF($AJ$67:$AM$76,"&gt;"&amp;CR8,$AF$67:$AI$76)</f>
        <v>4930</v>
      </c>
      <c r="CU8" s="65">
        <f aca="true" t="shared" si="2" ref="CU8:CU71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7.508800000000001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1200</v>
      </c>
      <c r="CT9" s="65">
        <f t="shared" si="1"/>
        <v>4930</v>
      </c>
      <c r="CU9" s="65">
        <f t="shared" si="2"/>
        <v>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1.52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7.508800000000001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1200</v>
      </c>
      <c r="CT10" s="65">
        <f t="shared" si="1"/>
        <v>4930</v>
      </c>
      <c r="CU10" s="65">
        <f t="shared" si="2"/>
        <v>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7.508800000000001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1200</v>
      </c>
      <c r="CT11" s="65">
        <f t="shared" si="1"/>
        <v>4930</v>
      </c>
      <c r="CU11" s="65">
        <f t="shared" si="2"/>
        <v>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17.7688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249.4016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1200</v>
      </c>
      <c r="CT12" s="65">
        <f t="shared" si="1"/>
        <v>4930</v>
      </c>
      <c r="CU12" s="65">
        <f t="shared" si="2"/>
        <v>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17.7688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249.4016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1.52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1200</v>
      </c>
      <c r="CT13" s="65">
        <f t="shared" si="1"/>
        <v>4930</v>
      </c>
      <c r="CU13" s="65">
        <f t="shared" si="2"/>
        <v>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17.7688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7.508800000000001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1200</v>
      </c>
      <c r="CT14" s="65">
        <f t="shared" si="1"/>
        <v>4930</v>
      </c>
      <c r="CU14" s="65">
        <f t="shared" si="2"/>
        <v>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1.52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249.4016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0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17.7536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1200</v>
      </c>
      <c r="CT15" s="65">
        <f t="shared" si="1"/>
        <v>4930</v>
      </c>
      <c r="CU15" s="65">
        <f t="shared" si="2"/>
        <v>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224.124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361.5472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17.7536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1200</v>
      </c>
      <c r="CT16" s="65">
        <f t="shared" si="1"/>
        <v>4930</v>
      </c>
      <c r="CU16" s="65">
        <f t="shared" si="2"/>
        <v>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17.7688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224.124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17.7688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361.5472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17.7536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1200</v>
      </c>
      <c r="CT17" s="65">
        <f t="shared" si="1"/>
        <v>4930</v>
      </c>
      <c r="CU17" s="65">
        <f t="shared" si="2"/>
        <v>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0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224.124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7.508800000000001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361.5472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1200</v>
      </c>
      <c r="CT18" s="65">
        <f t="shared" si="1"/>
        <v>4930</v>
      </c>
      <c r="CU18" s="65">
        <f t="shared" si="2"/>
        <v>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224.124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65</v>
      </c>
      <c r="AQ19" s="220"/>
      <c r="AT19" s="3" t="s">
        <v>157</v>
      </c>
      <c r="AU19" s="4"/>
      <c r="AV19" s="4"/>
      <c r="AW19" s="4"/>
      <c r="AX19" s="211">
        <f>BH28</f>
        <v>94.39200000000001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1200</v>
      </c>
      <c r="CT19" s="65">
        <f t="shared" si="1"/>
        <v>4930</v>
      </c>
      <c r="CU19" s="65">
        <f t="shared" si="2"/>
        <v>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52"/>
      <c r="AJ20" s="6" t="s">
        <v>0</v>
      </c>
      <c r="AK20" s="7"/>
      <c r="AL20" s="149"/>
      <c r="AM20" s="149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17.7536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17.7536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1200</v>
      </c>
      <c r="CT20" s="65">
        <f t="shared" si="1"/>
        <v>4930</v>
      </c>
      <c r="CU20" s="65">
        <f t="shared" si="2"/>
        <v>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>
        <f>IF(AT24="unbegrenzt",IF(AD19&gt;=0,"unbegrenzt",AD11/AD19*(-1)),AT24+AD11/AD15)</f>
        <v>1774.4568810567148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7.508800000000001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249.4016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0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1200</v>
      </c>
      <c r="CT21" s="65">
        <f t="shared" si="1"/>
        <v>4930</v>
      </c>
      <c r="CU21" s="65">
        <f t="shared" si="2"/>
        <v>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5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160.4056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0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1200</v>
      </c>
      <c r="CT22" s="65">
        <f t="shared" si="1"/>
        <v>4930</v>
      </c>
      <c r="CU22" s="65">
        <f t="shared" si="2"/>
        <v>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63.7184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52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1200</v>
      </c>
      <c r="CT23" s="65">
        <f t="shared" si="1"/>
        <v>4930</v>
      </c>
      <c r="CU23" s="65">
        <f t="shared" si="2"/>
        <v>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>
        <f>IF(AZ28="AUS",AX15/AX18,IF(Y54="unbegrenzt",(IF(AX22&gt;=0,"unbegrenzt",AX15/AX22*(-1))),Y54+AX15/AX18))</f>
        <v>1774.0358733326264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1.52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1200</v>
      </c>
      <c r="CT24" s="65">
        <f t="shared" si="1"/>
        <v>4930</v>
      </c>
      <c r="CU24" s="65">
        <f t="shared" si="2"/>
        <v>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0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1200</v>
      </c>
      <c r="CT25" s="65">
        <f t="shared" si="1"/>
        <v>4930</v>
      </c>
      <c r="CU25" s="65">
        <f t="shared" si="2"/>
        <v>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94.39200000000001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1200</v>
      </c>
      <c r="CT26" s="65">
        <f t="shared" si="1"/>
        <v>4930</v>
      </c>
      <c r="CU26" s="65">
        <f t="shared" si="2"/>
        <v>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94.39200000000001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1200</v>
      </c>
      <c r="CT27" s="65">
        <f t="shared" si="1"/>
        <v>4930</v>
      </c>
      <c r="CU27" s="65">
        <f t="shared" si="2"/>
        <v>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65</v>
      </c>
      <c r="BA28" s="220"/>
      <c r="BD28" s="10" t="s">
        <v>18</v>
      </c>
      <c r="BE28" s="11"/>
      <c r="BF28" s="11"/>
      <c r="BG28" s="11"/>
      <c r="BH28" s="213">
        <f>BH31</f>
        <v>94.39200000000001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1200</v>
      </c>
      <c r="CT28" s="65">
        <f t="shared" si="1"/>
        <v>4930</v>
      </c>
      <c r="CU28" s="65">
        <f t="shared" si="2"/>
        <v>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65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49"/>
      <c r="AW29" s="149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1200</v>
      </c>
      <c r="CT29" s="65">
        <f t="shared" si="1"/>
        <v>4930</v>
      </c>
      <c r="CU29" s="65">
        <f t="shared" si="2"/>
        <v>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49"/>
      <c r="S30" s="149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361.5472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1200</v>
      </c>
      <c r="CT30" s="65">
        <f t="shared" si="1"/>
        <v>4930</v>
      </c>
      <c r="CU30" s="65">
        <f t="shared" si="2"/>
        <v>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63.7184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1.52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94.39200000000001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1200</v>
      </c>
      <c r="CT31" s="65">
        <f t="shared" si="1"/>
        <v>4930</v>
      </c>
      <c r="CU31" s="65">
        <f t="shared" si="2"/>
        <v>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0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1200</v>
      </c>
      <c r="CT32" s="65">
        <f t="shared" si="1"/>
        <v>4930</v>
      </c>
      <c r="CU32" s="65">
        <f t="shared" si="2"/>
        <v>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376.74719999999996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1200</v>
      </c>
      <c r="CT33" s="65">
        <f t="shared" si="1"/>
        <v>4930</v>
      </c>
      <c r="CU33" s="65">
        <f t="shared" si="2"/>
        <v>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376.74719999999996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1200</v>
      </c>
      <c r="CT34" s="65">
        <f t="shared" si="1"/>
        <v>4930</v>
      </c>
      <c r="CU34" s="65">
        <f t="shared" si="2"/>
        <v>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376.74719999999996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1200</v>
      </c>
      <c r="CT35" s="65">
        <f t="shared" si="1"/>
        <v>4930</v>
      </c>
      <c r="CU35" s="65">
        <f t="shared" si="2"/>
        <v>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65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1200</v>
      </c>
      <c r="CT36" s="65">
        <f t="shared" si="1"/>
        <v>4930</v>
      </c>
      <c r="CU36" s="65">
        <f t="shared" si="2"/>
        <v>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53"/>
      <c r="BS37" s="153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1200</v>
      </c>
      <c r="CT37" s="65">
        <f t="shared" si="1"/>
        <v>4930</v>
      </c>
      <c r="CU37" s="65">
        <f t="shared" si="2"/>
        <v>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1.52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65</v>
      </c>
      <c r="BB38" s="220"/>
      <c r="BF38" s="10" t="s">
        <v>5</v>
      </c>
      <c r="BG38" s="11"/>
      <c r="BH38" s="11"/>
      <c r="BI38" s="11"/>
      <c r="BJ38" s="213">
        <f>BJ39</f>
        <v>978.0808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850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850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1200</v>
      </c>
      <c r="CT38" s="65">
        <f t="shared" si="1"/>
        <v>4930</v>
      </c>
      <c r="CU38" s="65">
        <f t="shared" si="2"/>
        <v>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63.7184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15.2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49"/>
      <c r="AX39" s="149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978.0808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978.0808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850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1200</v>
      </c>
      <c r="CT39" s="65">
        <f t="shared" si="1"/>
        <v>4930</v>
      </c>
      <c r="CU39" s="65">
        <f t="shared" si="2"/>
        <v>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63.7184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63.7184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361.5472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720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978.0808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-128.08079999999995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850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t="shared" si="0"/>
        <v>1200</v>
      </c>
      <c r="CT40" s="65">
        <f t="shared" si="1"/>
        <v>4930</v>
      </c>
      <c r="CU40" s="65">
        <f t="shared" si="2"/>
        <v>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>
      <c r="A41" s="84"/>
      <c r="B41" s="36"/>
      <c r="E41" s="10" t="s">
        <v>6</v>
      </c>
      <c r="F41" s="11"/>
      <c r="G41" s="88"/>
      <c r="H41" s="88"/>
      <c r="I41" s="213">
        <f>I42</f>
        <v>63.7184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63.7184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0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49"/>
      <c r="BI41" s="149"/>
      <c r="BJ41" s="217">
        <f>AY40</f>
        <v>720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850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0"/>
        <v>1200</v>
      </c>
      <c r="CT41" s="65">
        <f t="shared" si="1"/>
        <v>4930</v>
      </c>
      <c r="CU41" s="65">
        <f t="shared" si="2"/>
        <v>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63.7184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63.7184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BF42" s="3" t="s">
        <v>145</v>
      </c>
      <c r="BG42" s="4"/>
      <c r="BH42" s="4"/>
      <c r="BI42" s="4"/>
      <c r="BJ42" s="211">
        <f>BJ56</f>
        <v>258.0808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0"/>
        <v>1200</v>
      </c>
      <c r="CT42" s="65">
        <f t="shared" si="1"/>
        <v>4930</v>
      </c>
      <c r="CU42" s="65">
        <f t="shared" si="2"/>
        <v>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>
      <c r="A43" s="84"/>
      <c r="B43" s="36"/>
      <c r="E43" s="10" t="s">
        <v>7</v>
      </c>
      <c r="F43" s="11"/>
      <c r="G43" s="11"/>
      <c r="H43" s="11"/>
      <c r="I43" s="213">
        <f>I39-I41</f>
        <v>0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BF43" s="10" t="s">
        <v>7</v>
      </c>
      <c r="BG43" s="11"/>
      <c r="BH43" s="11"/>
      <c r="BI43" s="11"/>
      <c r="BJ43" s="213">
        <f>BJ38-BJ40</f>
        <v>0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52"/>
      <c r="CM43" s="36"/>
      <c r="CN43" s="84"/>
      <c r="CO43" s="36"/>
      <c r="CP43" s="36"/>
      <c r="CQ43" s="36"/>
      <c r="CR43" s="98">
        <v>3.5</v>
      </c>
      <c r="CS43" s="99">
        <f t="shared" si="0"/>
        <v>1200</v>
      </c>
      <c r="CT43" s="65">
        <f t="shared" si="1"/>
        <v>4930</v>
      </c>
      <c r="CU43" s="65">
        <f t="shared" si="2"/>
        <v>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52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52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0"/>
        <v>1200</v>
      </c>
      <c r="CT44" s="65">
        <f t="shared" si="1"/>
        <v>4930</v>
      </c>
      <c r="CU44" s="65">
        <f t="shared" si="2"/>
        <v>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>
        <f>IF(V29="AUS",I38/I41,IF(Z21="unbegrenzt",IF(I43&gt;=0,"unbegrenzt",I38/I43*(-1)),Z21+I38/I41))</f>
        <v>1776.1047567095875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63.7184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720</v>
      </c>
      <c r="AD45" s="213"/>
      <c r="AE45" s="11" t="s">
        <v>4</v>
      </c>
      <c r="AF45" s="12"/>
      <c r="AL45" s="340" t="s">
        <v>182</v>
      </c>
      <c r="AM45" s="341"/>
      <c r="AR45" s="129"/>
      <c r="BF45" s="169" t="str">
        <f>IF(CD42&gt;=0,IF(BJ43&gt;=0,"unbegrenzt",BJ37/BJ43*(-1)),BZ44+BJ37/BJ40)</f>
        <v>unbegrenzt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0"/>
        <v>1200</v>
      </c>
      <c r="CT45" s="65">
        <f t="shared" si="1"/>
        <v>4930</v>
      </c>
      <c r="CU45" s="65">
        <f t="shared" si="2"/>
        <v>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0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720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0"/>
        <v>1200</v>
      </c>
      <c r="CT46" s="65">
        <f t="shared" si="1"/>
        <v>4930</v>
      </c>
      <c r="CU46" s="65">
        <f t="shared" si="2"/>
        <v>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720.2367999999999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0"/>
        <v>1200</v>
      </c>
      <c r="CT47" s="65">
        <f t="shared" si="1"/>
        <v>4930</v>
      </c>
      <c r="CU47" s="65">
        <f t="shared" si="2"/>
        <v>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94.8784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0"/>
        <v>1200</v>
      </c>
      <c r="CT48" s="65">
        <f t="shared" si="1"/>
        <v>4930</v>
      </c>
      <c r="CU48" s="65">
        <f t="shared" si="2"/>
        <v>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376.74719999999996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0"/>
        <v>1200</v>
      </c>
      <c r="CT49" s="65">
        <f t="shared" si="1"/>
        <v>4930</v>
      </c>
      <c r="CU49" s="65">
        <f t="shared" si="2"/>
        <v>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65</v>
      </c>
      <c r="W50" s="220"/>
      <c r="Y50" s="3" t="s">
        <v>109</v>
      </c>
      <c r="Z50" s="4"/>
      <c r="AA50" s="4"/>
      <c r="AB50" s="4"/>
      <c r="AC50" s="211">
        <f>T52</f>
        <v>3.7544000000000004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0"/>
        <v>1200</v>
      </c>
      <c r="CT50" s="65">
        <f t="shared" si="1"/>
        <v>4930</v>
      </c>
      <c r="CU50" s="65">
        <f t="shared" si="2"/>
        <v>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49"/>
      <c r="S51" s="149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244.85680000000002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850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0"/>
        <v>1200</v>
      </c>
      <c r="CT51" s="65">
        <f t="shared" si="1"/>
        <v>4930</v>
      </c>
      <c r="CU51" s="65">
        <f t="shared" si="2"/>
        <v>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3.7544000000000004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-0.23679999999990287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1.52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1.52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1.52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0"/>
        <v>1200</v>
      </c>
      <c r="CT52" s="65">
        <f t="shared" si="1"/>
        <v>4930</v>
      </c>
      <c r="CU52" s="65">
        <f t="shared" si="2"/>
        <v>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1.52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52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0"/>
        <v>1200</v>
      </c>
      <c r="CT53" s="65">
        <f t="shared" si="1"/>
        <v>4930</v>
      </c>
      <c r="CU53" s="65">
        <f t="shared" si="2"/>
        <v>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>
        <f>IF(BA38="AUS",AC44/AC47,IF(CD42&gt;=0,IF(BJ43&gt;=0,IF(AC52&gt;=0,"unbegrenzt",AC44/AC52*(-1)),BF45+AC44/AC47),BZ44+BF45+AC44/AC47))</f>
        <v>1773.6486486493761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244.85680000000002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94.8784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258.0808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0"/>
        <v>1200</v>
      </c>
      <c r="CT54" s="65">
        <f t="shared" si="1"/>
        <v>4930</v>
      </c>
      <c r="CU54" s="65">
        <f t="shared" si="2"/>
        <v>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3.7544000000000004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244.85680000000002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94.8784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258.0808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0"/>
        <v>1200</v>
      </c>
      <c r="CT55" s="65">
        <f t="shared" si="1"/>
        <v>4930</v>
      </c>
      <c r="CU55" s="65">
        <f t="shared" si="2"/>
        <v>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3.7544000000000004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244.85680000000002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94.8784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258.0808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0"/>
        <v>1200</v>
      </c>
      <c r="CT56" s="65">
        <f t="shared" si="1"/>
        <v>4930</v>
      </c>
      <c r="CU56" s="65">
        <f t="shared" si="2"/>
        <v>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3.7544000000000004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0"/>
        <v>1200</v>
      </c>
      <c r="CT57" s="65">
        <f t="shared" si="1"/>
        <v>4930</v>
      </c>
      <c r="CU57" s="65">
        <f t="shared" si="2"/>
        <v>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0"/>
        <v>1200</v>
      </c>
      <c r="CT58" s="65">
        <f t="shared" si="1"/>
        <v>4930</v>
      </c>
      <c r="CU58" s="65">
        <f t="shared" si="2"/>
        <v>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37.7872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258.0808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0"/>
        <v>1200</v>
      </c>
      <c r="CT59" s="65">
        <f t="shared" si="1"/>
        <v>4930</v>
      </c>
      <c r="CU59" s="65">
        <f t="shared" si="2"/>
        <v>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3.7544000000000004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207.0696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94.8784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0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0"/>
        <v>1200</v>
      </c>
      <c r="CT60" s="65">
        <f t="shared" si="1"/>
        <v>4930</v>
      </c>
      <c r="CU60" s="65">
        <f t="shared" si="2"/>
        <v>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0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0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0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0"/>
        <v>1200</v>
      </c>
      <c r="CT61" s="65">
        <f t="shared" si="1"/>
        <v>4930</v>
      </c>
      <c r="CU61" s="65">
        <f t="shared" si="2"/>
        <v>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110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0"/>
        <v>1200</v>
      </c>
      <c r="CT62" s="65">
        <f t="shared" si="1"/>
        <v>4930</v>
      </c>
      <c r="CU62" s="65">
        <f t="shared" si="2"/>
        <v>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0"/>
        <v>1200</v>
      </c>
      <c r="CT63" s="65">
        <f t="shared" si="1"/>
        <v>4930</v>
      </c>
      <c r="CU63" s="65">
        <f t="shared" si="2"/>
        <v>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1.52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0"/>
        <v>1200</v>
      </c>
      <c r="CT64" s="65">
        <f t="shared" si="1"/>
        <v>4930</v>
      </c>
      <c r="CU64" s="65">
        <f t="shared" si="2"/>
        <v>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51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0"/>
        <v>1200</v>
      </c>
      <c r="CT65" s="65">
        <f t="shared" si="1"/>
        <v>4930</v>
      </c>
      <c r="CU65" s="65">
        <f t="shared" si="2"/>
        <v>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1.52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0"/>
        <v>1200</v>
      </c>
      <c r="CT66" s="65">
        <f t="shared" si="1"/>
        <v>4930</v>
      </c>
      <c r="CU66" s="65">
        <f t="shared" si="2"/>
        <v>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 t="str">
        <f>BF45</f>
        <v>unbegrenzt</v>
      </c>
      <c r="AK67" s="230"/>
      <c r="AL67" s="230"/>
      <c r="AM67" s="230"/>
      <c r="AN67" s="231">
        <f aca="true" t="shared" si="3" ref="AN67:AN75">IF((AJ67="unbegrenzt"),AF67,0)</f>
        <v>1200</v>
      </c>
      <c r="AO67" s="232"/>
      <c r="AP67" s="232"/>
      <c r="AQ67" s="233"/>
      <c r="AR67" s="231">
        <f aca="true" t="shared" si="4" ref="AR67:AR75">IF(AND(AN67=0,AJ67&gt;0),AF67,0)</f>
        <v>0</v>
      </c>
      <c r="AS67" s="232"/>
      <c r="AT67" s="232"/>
      <c r="AU67" s="233"/>
      <c r="AV67" s="231">
        <f aca="true" t="shared" si="5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0"/>
        <v>1200</v>
      </c>
      <c r="CT67" s="65">
        <f t="shared" si="1"/>
        <v>4930</v>
      </c>
      <c r="CU67" s="65">
        <f t="shared" si="2"/>
        <v>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207.0696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>
        <f>Y54</f>
        <v>1773.6486486493761</v>
      </c>
      <c r="AK68" s="230"/>
      <c r="AL68" s="230"/>
      <c r="AM68" s="230"/>
      <c r="AN68" s="231">
        <f t="shared" si="3"/>
        <v>0</v>
      </c>
      <c r="AO68" s="232"/>
      <c r="AP68" s="232"/>
      <c r="AQ68" s="233"/>
      <c r="AR68" s="231">
        <f t="shared" si="4"/>
        <v>1510</v>
      </c>
      <c r="AS68" s="232"/>
      <c r="AT68" s="232"/>
      <c r="AU68" s="233"/>
      <c r="AV68" s="231">
        <f t="shared" si="5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6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0"/>
        <v>1200</v>
      </c>
      <c r="CT68" s="65">
        <f t="shared" si="1"/>
        <v>4930</v>
      </c>
      <c r="CU68" s="65">
        <f t="shared" si="2"/>
        <v>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207.0696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>
        <f>AJ68</f>
        <v>1773.6486486493761</v>
      </c>
      <c r="AK69" s="230"/>
      <c r="AL69" s="230"/>
      <c r="AM69" s="230"/>
      <c r="AN69" s="231">
        <f t="shared" si="3"/>
        <v>0</v>
      </c>
      <c r="AO69" s="232"/>
      <c r="AP69" s="232"/>
      <c r="AQ69" s="233"/>
      <c r="AR69" s="231">
        <f t="shared" si="4"/>
        <v>30</v>
      </c>
      <c r="AS69" s="232"/>
      <c r="AT69" s="232"/>
      <c r="AU69" s="233"/>
      <c r="AV69" s="231">
        <f t="shared" si="5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6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0"/>
        <v>1200</v>
      </c>
      <c r="CT69" s="65">
        <f t="shared" si="1"/>
        <v>4930</v>
      </c>
      <c r="CU69" s="65">
        <f t="shared" si="2"/>
        <v>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207.0696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>
        <f>F79</f>
        <v>1774.345369753185</v>
      </c>
      <c r="AK70" s="230"/>
      <c r="AL70" s="230"/>
      <c r="AM70" s="230"/>
      <c r="AN70" s="231">
        <f t="shared" si="3"/>
        <v>0</v>
      </c>
      <c r="AO70" s="232"/>
      <c r="AP70" s="232"/>
      <c r="AQ70" s="233"/>
      <c r="AR70" s="231">
        <f t="shared" si="4"/>
        <v>1000</v>
      </c>
      <c r="AS70" s="232"/>
      <c r="AT70" s="232"/>
      <c r="AU70" s="233"/>
      <c r="AV70" s="231">
        <f t="shared" si="5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6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0"/>
        <v>1200</v>
      </c>
      <c r="CT70" s="65">
        <f t="shared" si="1"/>
        <v>4930</v>
      </c>
      <c r="CU70" s="65">
        <f t="shared" si="2"/>
        <v>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>
        <f>AT24</f>
        <v>1774.0358733326264</v>
      </c>
      <c r="AK71" s="230"/>
      <c r="AL71" s="230"/>
      <c r="AM71" s="230"/>
      <c r="AN71" s="231">
        <f t="shared" si="3"/>
        <v>0</v>
      </c>
      <c r="AO71" s="232"/>
      <c r="AP71" s="232"/>
      <c r="AQ71" s="233"/>
      <c r="AR71" s="231">
        <f t="shared" si="4"/>
        <v>780</v>
      </c>
      <c r="AS71" s="232"/>
      <c r="AT71" s="232"/>
      <c r="AU71" s="233"/>
      <c r="AV71" s="231">
        <f t="shared" si="5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6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0"/>
        <v>1200</v>
      </c>
      <c r="CT71" s="65">
        <f t="shared" si="1"/>
        <v>4930</v>
      </c>
      <c r="CU71" s="65">
        <f t="shared" si="2"/>
        <v>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157.88240000000002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>
        <f>Z21</f>
        <v>1774.4568810567148</v>
      </c>
      <c r="AK72" s="230"/>
      <c r="AL72" s="230"/>
      <c r="AM72" s="230"/>
      <c r="AN72" s="231">
        <f t="shared" si="3"/>
        <v>0</v>
      </c>
      <c r="AO72" s="232"/>
      <c r="AP72" s="232"/>
      <c r="AQ72" s="233"/>
      <c r="AR72" s="231">
        <f t="shared" si="4"/>
        <v>1030</v>
      </c>
      <c r="AS72" s="232"/>
      <c r="AT72" s="232"/>
      <c r="AU72" s="233"/>
      <c r="AV72" s="231">
        <f t="shared" si="5"/>
        <v>0</v>
      </c>
      <c r="AW72" s="232"/>
      <c r="AX72" s="232"/>
      <c r="AY72" s="233"/>
      <c r="AZ72" s="183">
        <f>T22/T15</f>
        <v>105.52999999999999</v>
      </c>
      <c r="BA72" s="184"/>
      <c r="BB72" s="184"/>
      <c r="BC72" s="185"/>
      <c r="BD72" s="183">
        <f t="shared" si="6"/>
        <v>14.7742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7" ref="CS72:CS108">$BY$60-CT72-CU72</f>
        <v>1200</v>
      </c>
      <c r="CT72" s="65">
        <f aca="true" t="shared" si="8" ref="CT72:CT108">SUMIF($AJ$67:$AM$76,"&gt;"&amp;CR72,$AF$67:$AI$76)</f>
        <v>4930</v>
      </c>
      <c r="CU72" s="65">
        <f aca="true" t="shared" si="9" ref="CU72:CU108">SUMIF($AJ$67:$AM$76,"&lt;"&amp;CR72,$AF$67:$AI$76)</f>
        <v>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157.88240000000002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49.1872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>
        <f>Z21</f>
        <v>1774.4568810567148</v>
      </c>
      <c r="AK73" s="230"/>
      <c r="AL73" s="230"/>
      <c r="AM73" s="230"/>
      <c r="AN73" s="231">
        <f t="shared" si="3"/>
        <v>0</v>
      </c>
      <c r="AO73" s="232"/>
      <c r="AP73" s="232"/>
      <c r="AQ73" s="233"/>
      <c r="AR73" s="231">
        <f t="shared" si="4"/>
        <v>120</v>
      </c>
      <c r="AS73" s="232"/>
      <c r="AT73" s="232"/>
      <c r="AU73" s="233"/>
      <c r="AV73" s="231">
        <f t="shared" si="5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6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978.3176000000001</v>
      </c>
      <c r="CF73" s="236"/>
      <c r="CG73" s="236"/>
      <c r="CH73" s="236"/>
      <c r="CI73" s="236"/>
      <c r="CJ73" s="236"/>
      <c r="CK73" s="236"/>
      <c r="CL73" s="150" t="s">
        <v>4</v>
      </c>
      <c r="CM73" s="150"/>
      <c r="CN73" s="84"/>
      <c r="CO73" s="36"/>
      <c r="CP73" s="36"/>
      <c r="CQ73" s="36"/>
      <c r="CR73" s="98">
        <v>6.5</v>
      </c>
      <c r="CS73" s="99">
        <f t="shared" si="7"/>
        <v>1200</v>
      </c>
      <c r="CT73" s="65">
        <f t="shared" si="8"/>
        <v>4930</v>
      </c>
      <c r="CU73" s="65">
        <f t="shared" si="9"/>
        <v>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157.88240000000002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>
        <f>IF(AP19="AN",Z21,0)</f>
        <v>1774.4568810567148</v>
      </c>
      <c r="AK74" s="230"/>
      <c r="AL74" s="230"/>
      <c r="AM74" s="230"/>
      <c r="AN74" s="231">
        <f t="shared" si="3"/>
        <v>0</v>
      </c>
      <c r="AO74" s="232"/>
      <c r="AP74" s="232"/>
      <c r="AQ74" s="233"/>
      <c r="AR74" s="231">
        <f t="shared" si="4"/>
        <v>50</v>
      </c>
      <c r="AS74" s="232"/>
      <c r="AT74" s="232"/>
      <c r="AU74" s="233"/>
      <c r="AV74" s="231">
        <f t="shared" si="5"/>
        <v>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6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150" t="s">
        <v>4</v>
      </c>
      <c r="CM74" s="150"/>
      <c r="CN74" s="84"/>
      <c r="CO74" s="36"/>
      <c r="CP74" s="36"/>
      <c r="CQ74" s="36"/>
      <c r="CR74" s="98">
        <v>6.6</v>
      </c>
      <c r="CS74" s="99">
        <f t="shared" si="7"/>
        <v>1200</v>
      </c>
      <c r="CT74" s="65">
        <f t="shared" si="8"/>
        <v>4930</v>
      </c>
      <c r="CU74" s="65">
        <f t="shared" si="9"/>
        <v>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157.88240000000002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0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>
        <f>E45</f>
        <v>1776.1047567095875</v>
      </c>
      <c r="AK75" s="230"/>
      <c r="AL75" s="230"/>
      <c r="AM75" s="230"/>
      <c r="AN75" s="231">
        <f t="shared" si="3"/>
        <v>0</v>
      </c>
      <c r="AO75" s="232"/>
      <c r="AP75" s="232"/>
      <c r="AQ75" s="233"/>
      <c r="AR75" s="231">
        <f t="shared" si="4"/>
        <v>410</v>
      </c>
      <c r="AS75" s="232"/>
      <c r="AT75" s="232"/>
      <c r="AU75" s="233"/>
      <c r="AV75" s="231">
        <f t="shared" si="5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150" t="s">
        <v>4</v>
      </c>
      <c r="CM75" s="150"/>
      <c r="CN75" s="84"/>
      <c r="CO75" s="36"/>
      <c r="CP75" s="36"/>
      <c r="CQ75" s="36"/>
      <c r="CR75" s="98">
        <v>6.7</v>
      </c>
      <c r="CS75" s="99">
        <f t="shared" si="7"/>
        <v>1200</v>
      </c>
      <c r="CT75" s="65">
        <f t="shared" si="8"/>
        <v>4930</v>
      </c>
      <c r="CU75" s="65">
        <f t="shared" si="9"/>
        <v>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157.88240000000002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978.3176000000001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7"/>
        <v>1200</v>
      </c>
      <c r="CT76" s="65">
        <f t="shared" si="8"/>
        <v>4930</v>
      </c>
      <c r="CU76" s="65">
        <f t="shared" si="9"/>
        <v>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0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1200</v>
      </c>
      <c r="AO77" s="284"/>
      <c r="AP77" s="284"/>
      <c r="AQ77" s="285"/>
      <c r="AR77" s="283">
        <f>SUM(AR67:AU76)</f>
        <v>4930</v>
      </c>
      <c r="AS77" s="284"/>
      <c r="AT77" s="284"/>
      <c r="AU77" s="285"/>
      <c r="AV77" s="283">
        <f>SUM(AV67:AY76)</f>
        <v>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7"/>
        <v>1200</v>
      </c>
      <c r="CT77" s="65">
        <f t="shared" si="8"/>
        <v>4930</v>
      </c>
      <c r="CU77" s="65">
        <f t="shared" si="9"/>
        <v>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52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978.0808</v>
      </c>
      <c r="CF78" s="236"/>
      <c r="CG78" s="236"/>
      <c r="CH78" s="236"/>
      <c r="CI78" s="236"/>
      <c r="CJ78" s="236"/>
      <c r="CK78" s="236"/>
      <c r="CL78" s="150" t="s">
        <v>4</v>
      </c>
      <c r="CM78" s="150"/>
      <c r="CN78" s="84"/>
      <c r="CO78" s="36"/>
      <c r="CP78" s="36"/>
      <c r="CQ78" s="36"/>
      <c r="CR78" s="98">
        <v>7</v>
      </c>
      <c r="CS78" s="99">
        <f t="shared" si="7"/>
        <v>1200</v>
      </c>
      <c r="CT78" s="65">
        <f t="shared" si="8"/>
        <v>4930</v>
      </c>
      <c r="CU78" s="65">
        <f t="shared" si="9"/>
        <v>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>
        <f>IF(V86="AUS",IF(J77&gt;0,"unbegrenzt",J71/J77*-1),IF(Y54="unbegrenzt",IF(J77&gt;=0,"unbegrenzt",J71/J77*(-1)),Y54+J71/J75))</f>
        <v>1774.345369753185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50" t="s">
        <v>4</v>
      </c>
      <c r="CM79" s="150"/>
      <c r="CN79" s="84"/>
      <c r="CO79" s="36"/>
      <c r="CP79" s="36"/>
      <c r="CQ79" s="36"/>
      <c r="CR79" s="98">
        <v>7.1</v>
      </c>
      <c r="CS79" s="99">
        <f t="shared" si="7"/>
        <v>1200</v>
      </c>
      <c r="CT79" s="65">
        <f t="shared" si="8"/>
        <v>4930</v>
      </c>
      <c r="CU79" s="65">
        <f t="shared" si="9"/>
        <v>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7"/>
        <v>1200</v>
      </c>
      <c r="CT80" s="65">
        <f t="shared" si="8"/>
        <v>4930</v>
      </c>
      <c r="CU80" s="65">
        <f t="shared" si="9"/>
        <v>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150" t="s">
        <v>4</v>
      </c>
      <c r="CM81" s="150"/>
      <c r="CN81" s="84"/>
      <c r="CO81" s="36"/>
      <c r="CP81" s="36"/>
      <c r="CQ81" s="36"/>
      <c r="CR81" s="98">
        <v>7.3</v>
      </c>
      <c r="CS81" s="99">
        <f t="shared" si="7"/>
        <v>1200</v>
      </c>
      <c r="CT81" s="65">
        <f t="shared" si="8"/>
        <v>4930</v>
      </c>
      <c r="CU81" s="65">
        <f t="shared" si="9"/>
        <v>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978.0808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7"/>
        <v>1200</v>
      </c>
      <c r="CT82" s="65">
        <f t="shared" si="8"/>
        <v>4930</v>
      </c>
      <c r="CU82" s="65">
        <f t="shared" si="9"/>
        <v>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7"/>
        <v>1200</v>
      </c>
      <c r="CT83" s="65">
        <f t="shared" si="8"/>
        <v>4930</v>
      </c>
      <c r="CU83" s="65">
        <f t="shared" si="9"/>
        <v>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-0.23680000000013024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7"/>
        <v>1200</v>
      </c>
      <c r="CT84" s="65">
        <f t="shared" si="8"/>
        <v>4930</v>
      </c>
      <c r="CU84" s="65">
        <f t="shared" si="9"/>
        <v>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7"/>
        <v>1200</v>
      </c>
      <c r="CT85" s="65">
        <f t="shared" si="8"/>
        <v>4930</v>
      </c>
      <c r="CU85" s="65">
        <f t="shared" si="9"/>
        <v>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1.52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65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19.575856443719413</v>
      </c>
      <c r="CF86" s="250"/>
      <c r="CG86" s="250"/>
      <c r="CH86" s="57" t="s">
        <v>31</v>
      </c>
      <c r="CI86" s="267">
        <f>AN77</f>
        <v>1200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7"/>
        <v>1200</v>
      </c>
      <c r="CT86" s="65">
        <f t="shared" si="8"/>
        <v>4930</v>
      </c>
      <c r="CU86" s="65">
        <f t="shared" si="9"/>
        <v>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49"/>
      <c r="S87" s="149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80.4241435562806</v>
      </c>
      <c r="CF87" s="250"/>
      <c r="CG87" s="250"/>
      <c r="CH87" s="57" t="s">
        <v>31</v>
      </c>
      <c r="CI87" s="267">
        <f>AR77</f>
        <v>4930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7"/>
        <v>1200</v>
      </c>
      <c r="CT87" s="65">
        <f t="shared" si="8"/>
        <v>4930</v>
      </c>
      <c r="CU87" s="65">
        <f t="shared" si="9"/>
        <v>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157.88240000000002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157.88240000000002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</v>
      </c>
      <c r="CF88" s="250"/>
      <c r="CG88" s="250"/>
      <c r="CH88" s="57" t="s">
        <v>31</v>
      </c>
      <c r="CI88" s="267">
        <f>AV77</f>
        <v>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7"/>
        <v>1200</v>
      </c>
      <c r="CT88" s="65">
        <f t="shared" si="8"/>
        <v>4930</v>
      </c>
      <c r="CU88" s="65">
        <f t="shared" si="9"/>
        <v>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157.88240000000002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7"/>
        <v>1200</v>
      </c>
      <c r="CT89" s="65">
        <f t="shared" si="8"/>
        <v>4930</v>
      </c>
      <c r="CU89" s="65">
        <f t="shared" si="9"/>
        <v>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157.88240000000002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7"/>
        <v>1200</v>
      </c>
      <c r="CT90" s="65">
        <f t="shared" si="8"/>
        <v>4930</v>
      </c>
      <c r="CU90" s="65">
        <f t="shared" si="9"/>
        <v>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7"/>
        <v>1200</v>
      </c>
      <c r="CT91" s="65">
        <f t="shared" si="8"/>
        <v>4930</v>
      </c>
      <c r="CU91" s="65">
        <f t="shared" si="9"/>
        <v>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7"/>
        <v>1200</v>
      </c>
      <c r="CT92" s="65">
        <f t="shared" si="8"/>
        <v>4930</v>
      </c>
      <c r="CU92" s="65">
        <f t="shared" si="9"/>
        <v>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157.88240000000002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7"/>
        <v>1200</v>
      </c>
      <c r="CT93" s="65">
        <f t="shared" si="8"/>
        <v>4930</v>
      </c>
      <c r="CU93" s="65">
        <f t="shared" si="9"/>
        <v>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0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7"/>
        <v>1200</v>
      </c>
      <c r="CT94" s="65">
        <f t="shared" si="8"/>
        <v>4930</v>
      </c>
      <c r="CU94" s="65">
        <f t="shared" si="9"/>
        <v>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7"/>
        <v>1200</v>
      </c>
      <c r="CT95" s="65">
        <f t="shared" si="8"/>
        <v>4930</v>
      </c>
      <c r="CU95" s="65">
        <f t="shared" si="9"/>
        <v>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7"/>
        <v>1200</v>
      </c>
      <c r="CT96" s="65">
        <f t="shared" si="8"/>
        <v>4930</v>
      </c>
      <c r="CU96" s="65">
        <f t="shared" si="9"/>
        <v>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7"/>
        <v>1200</v>
      </c>
      <c r="CT97" s="65">
        <f t="shared" si="8"/>
        <v>4930</v>
      </c>
      <c r="CU97" s="65">
        <f t="shared" si="9"/>
        <v>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7"/>
        <v>1200</v>
      </c>
      <c r="CT98" s="65">
        <f t="shared" si="8"/>
        <v>4930</v>
      </c>
      <c r="CU98" s="65">
        <f t="shared" si="9"/>
        <v>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7"/>
        <v>1200</v>
      </c>
      <c r="CT99" s="65">
        <f t="shared" si="8"/>
        <v>4930</v>
      </c>
      <c r="CU99" s="65">
        <f t="shared" si="9"/>
        <v>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7"/>
        <v>1200</v>
      </c>
      <c r="CT100" s="65">
        <f t="shared" si="8"/>
        <v>4930</v>
      </c>
      <c r="CU100" s="65">
        <f t="shared" si="9"/>
        <v>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7"/>
        <v>1200</v>
      </c>
      <c r="CT101" s="65">
        <f t="shared" si="8"/>
        <v>4930</v>
      </c>
      <c r="CU101" s="65">
        <f t="shared" si="9"/>
        <v>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7"/>
        <v>1200</v>
      </c>
      <c r="CT102" s="65">
        <f t="shared" si="8"/>
        <v>4930</v>
      </c>
      <c r="CU102" s="65">
        <f t="shared" si="9"/>
        <v>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7"/>
        <v>1200</v>
      </c>
      <c r="CT103" s="65">
        <f t="shared" si="8"/>
        <v>4930</v>
      </c>
      <c r="CU103" s="65">
        <f t="shared" si="9"/>
        <v>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 t="shared" si="7"/>
        <v>1200</v>
      </c>
      <c r="CT104" s="65">
        <f t="shared" si="8"/>
        <v>4930</v>
      </c>
      <c r="CU104" s="65">
        <f t="shared" si="9"/>
        <v>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 t="shared" si="7"/>
        <v>1200</v>
      </c>
      <c r="CT105" s="65">
        <f t="shared" si="8"/>
        <v>4930</v>
      </c>
      <c r="CU105" s="65">
        <f t="shared" si="9"/>
        <v>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 t="shared" si="7"/>
        <v>1200</v>
      </c>
      <c r="CT106" s="65">
        <f t="shared" si="8"/>
        <v>4930</v>
      </c>
      <c r="CU106" s="65">
        <f t="shared" si="9"/>
        <v>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 t="shared" si="7"/>
        <v>1200</v>
      </c>
      <c r="CT107" s="65">
        <f t="shared" si="8"/>
        <v>4930</v>
      </c>
      <c r="CU107" s="65">
        <f t="shared" si="9"/>
        <v>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 t="shared" si="7"/>
        <v>1200</v>
      </c>
      <c r="CT108" s="65">
        <f t="shared" si="8"/>
        <v>4930</v>
      </c>
      <c r="CU108" s="65">
        <f t="shared" si="9"/>
        <v>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8">
    <mergeCell ref="J91:K91"/>
    <mergeCell ref="J93:K93"/>
    <mergeCell ref="J94:K94"/>
    <mergeCell ref="BY97:CM99"/>
    <mergeCell ref="BQ100:CG102"/>
    <mergeCell ref="BQ103:CG103"/>
    <mergeCell ref="J88:K88"/>
    <mergeCell ref="T88:U88"/>
    <mergeCell ref="CE88:CG88"/>
    <mergeCell ref="CI88:CK88"/>
    <mergeCell ref="CL88:CM88"/>
    <mergeCell ref="J89:K89"/>
    <mergeCell ref="BQ89:CM90"/>
    <mergeCell ref="J90:K90"/>
    <mergeCell ref="CI86:CK86"/>
    <mergeCell ref="CL86:CM86"/>
    <mergeCell ref="J87:K87"/>
    <mergeCell ref="T87:U87"/>
    <mergeCell ref="CE87:CG87"/>
    <mergeCell ref="CI87:CK87"/>
    <mergeCell ref="CL87:CM87"/>
    <mergeCell ref="CL82:CM83"/>
    <mergeCell ref="K84:L84"/>
    <mergeCell ref="BQ84:CD85"/>
    <mergeCell ref="CE84:CK85"/>
    <mergeCell ref="CL84:CM85"/>
    <mergeCell ref="J86:K86"/>
    <mergeCell ref="L86:M86"/>
    <mergeCell ref="V86:W86"/>
    <mergeCell ref="BQ86:BU88"/>
    <mergeCell ref="CE86:CG86"/>
    <mergeCell ref="F79:K79"/>
    <mergeCell ref="CE79:CK79"/>
    <mergeCell ref="CE80:CK80"/>
    <mergeCell ref="CE81:CK81"/>
    <mergeCell ref="BV82:CD83"/>
    <mergeCell ref="CE82:CK83"/>
    <mergeCell ref="AV77:AY78"/>
    <mergeCell ref="AZ77:BC78"/>
    <mergeCell ref="BD77:BG78"/>
    <mergeCell ref="BH77:BN78"/>
    <mergeCell ref="BQ78:BU83"/>
    <mergeCell ref="CE78:CK78"/>
    <mergeCell ref="BH76:BN76"/>
    <mergeCell ref="BV76:CD77"/>
    <mergeCell ref="CE76:CK77"/>
    <mergeCell ref="CL76:CM77"/>
    <mergeCell ref="J77:K77"/>
    <mergeCell ref="Z77:AE78"/>
    <mergeCell ref="AF77:AI78"/>
    <mergeCell ref="AJ77:AM78"/>
    <mergeCell ref="AN77:AQ78"/>
    <mergeCell ref="AR77:AU78"/>
    <mergeCell ref="CE75:CK75"/>
    <mergeCell ref="J76:K76"/>
    <mergeCell ref="Z76:AA76"/>
    <mergeCell ref="AF76:AI76"/>
    <mergeCell ref="AJ76:AM76"/>
    <mergeCell ref="AN76:AQ76"/>
    <mergeCell ref="AR76:AU76"/>
    <mergeCell ref="AV76:AY76"/>
    <mergeCell ref="AZ76:BC76"/>
    <mergeCell ref="BD76:BG76"/>
    <mergeCell ref="CE74:CK74"/>
    <mergeCell ref="J75:K75"/>
    <mergeCell ref="T75:U75"/>
    <mergeCell ref="Z75:AA75"/>
    <mergeCell ref="AF75:AI75"/>
    <mergeCell ref="AJ75:AM75"/>
    <mergeCell ref="AN75:AQ75"/>
    <mergeCell ref="AR75:AU75"/>
    <mergeCell ref="AV75:AY75"/>
    <mergeCell ref="AZ75:BC75"/>
    <mergeCell ref="CE73:CK73"/>
    <mergeCell ref="J74:K74"/>
    <mergeCell ref="T74:U74"/>
    <mergeCell ref="Z74:AA74"/>
    <mergeCell ref="AF74:AI74"/>
    <mergeCell ref="AJ74:AM74"/>
    <mergeCell ref="AN74:AQ74"/>
    <mergeCell ref="AR74:AU74"/>
    <mergeCell ref="AV74:AY74"/>
    <mergeCell ref="AZ74:BC74"/>
    <mergeCell ref="AR73:AU73"/>
    <mergeCell ref="AV73:AY73"/>
    <mergeCell ref="AZ73:BC73"/>
    <mergeCell ref="BD73:BG73"/>
    <mergeCell ref="BH73:BN73"/>
    <mergeCell ref="BQ73:BU77"/>
    <mergeCell ref="BD74:BG74"/>
    <mergeCell ref="BH74:BN74"/>
    <mergeCell ref="BD75:BG75"/>
    <mergeCell ref="BH75:BN75"/>
    <mergeCell ref="AV72:AY72"/>
    <mergeCell ref="AZ72:BC72"/>
    <mergeCell ref="BD72:BG72"/>
    <mergeCell ref="BH72:BN72"/>
    <mergeCell ref="J73:K73"/>
    <mergeCell ref="T73:U73"/>
    <mergeCell ref="Z73:AA73"/>
    <mergeCell ref="AF73:AI73"/>
    <mergeCell ref="AJ73:AM73"/>
    <mergeCell ref="AN73:AQ73"/>
    <mergeCell ref="AZ71:BC71"/>
    <mergeCell ref="BD71:BG71"/>
    <mergeCell ref="BH71:BN71"/>
    <mergeCell ref="BQ71:CM72"/>
    <mergeCell ref="J72:K72"/>
    <mergeCell ref="Z72:AA72"/>
    <mergeCell ref="AF72:AI72"/>
    <mergeCell ref="AJ72:AM72"/>
    <mergeCell ref="AN72:AQ72"/>
    <mergeCell ref="AR72:AU72"/>
    <mergeCell ref="BD70:BG70"/>
    <mergeCell ref="BH70:BN70"/>
    <mergeCell ref="J71:K71"/>
    <mergeCell ref="T71:U71"/>
    <mergeCell ref="Z71:AA71"/>
    <mergeCell ref="AF71:AI71"/>
    <mergeCell ref="AJ71:AM71"/>
    <mergeCell ref="AN71:AQ71"/>
    <mergeCell ref="AR71:AU71"/>
    <mergeCell ref="AV71:AY71"/>
    <mergeCell ref="J70:K70"/>
    <mergeCell ref="T70:U70"/>
    <mergeCell ref="Z70:AA70"/>
    <mergeCell ref="AF70:AI70"/>
    <mergeCell ref="AJ70:AM70"/>
    <mergeCell ref="AN70:AQ70"/>
    <mergeCell ref="BY68:CM70"/>
    <mergeCell ref="T69:U69"/>
    <mergeCell ref="Z69:AA69"/>
    <mergeCell ref="AF69:AI69"/>
    <mergeCell ref="AJ69:AM69"/>
    <mergeCell ref="AN69:AQ69"/>
    <mergeCell ref="AR69:AU69"/>
    <mergeCell ref="AV69:AY69"/>
    <mergeCell ref="AZ69:BC69"/>
    <mergeCell ref="BD69:BG69"/>
    <mergeCell ref="AR68:AU68"/>
    <mergeCell ref="AV68:AY68"/>
    <mergeCell ref="AZ68:BC68"/>
    <mergeCell ref="BD68:BG68"/>
    <mergeCell ref="BH68:BN68"/>
    <mergeCell ref="BQ68:BX70"/>
    <mergeCell ref="BH69:BN69"/>
    <mergeCell ref="AR70:AU70"/>
    <mergeCell ref="AV70:AY70"/>
    <mergeCell ref="AZ70:BC70"/>
    <mergeCell ref="J68:M68"/>
    <mergeCell ref="T68:U68"/>
    <mergeCell ref="Z68:AA68"/>
    <mergeCell ref="AF68:AI68"/>
    <mergeCell ref="AJ68:AM68"/>
    <mergeCell ref="AN68:AQ68"/>
    <mergeCell ref="BY66:CM67"/>
    <mergeCell ref="T67:U67"/>
    <mergeCell ref="Z67:AA67"/>
    <mergeCell ref="AF67:AI67"/>
    <mergeCell ref="AJ67:AM67"/>
    <mergeCell ref="AN67:AQ67"/>
    <mergeCell ref="AR67:AU67"/>
    <mergeCell ref="AV67:AY67"/>
    <mergeCell ref="AZ67:BC67"/>
    <mergeCell ref="BD67:BG67"/>
    <mergeCell ref="BD65:BG66"/>
    <mergeCell ref="BH65:BN66"/>
    <mergeCell ref="I66:J66"/>
    <mergeCell ref="T66:U66"/>
    <mergeCell ref="V66:W66"/>
    <mergeCell ref="BQ66:BX67"/>
    <mergeCell ref="BH67:BN67"/>
    <mergeCell ref="BY64:CM65"/>
    <mergeCell ref="I65:J65"/>
    <mergeCell ref="Z65:AA66"/>
    <mergeCell ref="AB65:AE66"/>
    <mergeCell ref="AF65:AI66"/>
    <mergeCell ref="AJ65:AM66"/>
    <mergeCell ref="AN65:AQ66"/>
    <mergeCell ref="AR65:AU66"/>
    <mergeCell ref="AV65:AY66"/>
    <mergeCell ref="AZ65:BC66"/>
    <mergeCell ref="BY60:CM61"/>
    <mergeCell ref="J61:K61"/>
    <mergeCell ref="AM61:AN61"/>
    <mergeCell ref="AY61:AZ61"/>
    <mergeCell ref="BQ62:BX63"/>
    <mergeCell ref="BY62:CM63"/>
    <mergeCell ref="Z63:BN64"/>
    <mergeCell ref="K64:L64"/>
    <mergeCell ref="U64:V64"/>
    <mergeCell ref="BQ64:BX65"/>
    <mergeCell ref="J58:K58"/>
    <mergeCell ref="BQ58:BX59"/>
    <mergeCell ref="BY58:CM59"/>
    <mergeCell ref="AM59:AN59"/>
    <mergeCell ref="BJ59:BK59"/>
    <mergeCell ref="J60:K60"/>
    <mergeCell ref="AM60:AN60"/>
    <mergeCell ref="AY60:AZ60"/>
    <mergeCell ref="BJ60:BK60"/>
    <mergeCell ref="BQ60:BX61"/>
    <mergeCell ref="J56:K56"/>
    <mergeCell ref="AM56:AN56"/>
    <mergeCell ref="AY56:AZ56"/>
    <mergeCell ref="BJ56:BK56"/>
    <mergeCell ref="BQ56:CM57"/>
    <mergeCell ref="J57:K57"/>
    <mergeCell ref="AM57:AN57"/>
    <mergeCell ref="AY57:AZ57"/>
    <mergeCell ref="BJ57:BK57"/>
    <mergeCell ref="Y54:AD54"/>
    <mergeCell ref="AM54:AN54"/>
    <mergeCell ref="AY54:AZ54"/>
    <mergeCell ref="BJ54:BK54"/>
    <mergeCell ref="J55:K55"/>
    <mergeCell ref="AM55:AN55"/>
    <mergeCell ref="AY55:AZ55"/>
    <mergeCell ref="BJ55:BK55"/>
    <mergeCell ref="BA52:BB52"/>
    <mergeCell ref="BJ52:BK52"/>
    <mergeCell ref="BL52:BM52"/>
    <mergeCell ref="J53:K53"/>
    <mergeCell ref="L53:M53"/>
    <mergeCell ref="P53:W55"/>
    <mergeCell ref="AM53:AN53"/>
    <mergeCell ref="AY53:AZ53"/>
    <mergeCell ref="BJ53:BK53"/>
    <mergeCell ref="J54:K54"/>
    <mergeCell ref="CD50:CE50"/>
    <mergeCell ref="K51:L51"/>
    <mergeCell ref="T51:U51"/>
    <mergeCell ref="AC51:AD51"/>
    <mergeCell ref="CD51:CE51"/>
    <mergeCell ref="T52:U52"/>
    <mergeCell ref="AC52:AD52"/>
    <mergeCell ref="AM52:AN52"/>
    <mergeCell ref="AO52:AP52"/>
    <mergeCell ref="AY52:AZ52"/>
    <mergeCell ref="AC47:AD47"/>
    <mergeCell ref="AC48:AD48"/>
    <mergeCell ref="CD48:CE48"/>
    <mergeCell ref="AC49:AD49"/>
    <mergeCell ref="CD49:CE49"/>
    <mergeCell ref="V50:W50"/>
    <mergeCell ref="AC50:AD50"/>
    <mergeCell ref="AN50:AO50"/>
    <mergeCell ref="AZ50:BA50"/>
    <mergeCell ref="BK50:BL50"/>
    <mergeCell ref="AC44:AD44"/>
    <mergeCell ref="BZ44:CE44"/>
    <mergeCell ref="E45:J45"/>
    <mergeCell ref="T45:U45"/>
    <mergeCell ref="AC45:AD45"/>
    <mergeCell ref="AL45:AM46"/>
    <mergeCell ref="BF45:BK45"/>
    <mergeCell ref="T46:U46"/>
    <mergeCell ref="AC46:AD46"/>
    <mergeCell ref="I42:J42"/>
    <mergeCell ref="T42:U42"/>
    <mergeCell ref="BJ42:BK42"/>
    <mergeCell ref="CD42:CE42"/>
    <mergeCell ref="I43:J43"/>
    <mergeCell ref="T43:U43"/>
    <mergeCell ref="AC43:AD43"/>
    <mergeCell ref="BJ43:BK43"/>
    <mergeCell ref="CD40:CE40"/>
    <mergeCell ref="I41:J41"/>
    <mergeCell ref="T41:U41"/>
    <mergeCell ref="AN41:AO41"/>
    <mergeCell ref="BJ41:BK41"/>
    <mergeCell ref="CD41:CE41"/>
    <mergeCell ref="I40:J40"/>
    <mergeCell ref="T40:U40"/>
    <mergeCell ref="AN40:AO40"/>
    <mergeCell ref="AY40:AZ40"/>
    <mergeCell ref="BJ40:BK40"/>
    <mergeCell ref="BT40:BU40"/>
    <mergeCell ref="CD38:CE38"/>
    <mergeCell ref="I39:J39"/>
    <mergeCell ref="T39:U39"/>
    <mergeCell ref="AN39:AO39"/>
    <mergeCell ref="AY39:AZ39"/>
    <mergeCell ref="BJ39:BK39"/>
    <mergeCell ref="BT39:BU39"/>
    <mergeCell ref="CD39:CE39"/>
    <mergeCell ref="I38:J38"/>
    <mergeCell ref="T38:U38"/>
    <mergeCell ref="V38:W38"/>
    <mergeCell ref="BA38:BB38"/>
    <mergeCell ref="BJ38:BK38"/>
    <mergeCell ref="BT38:BU38"/>
    <mergeCell ref="U36:V36"/>
    <mergeCell ref="AN36:AO36"/>
    <mergeCell ref="BJ36:BK36"/>
    <mergeCell ref="BV36:BW36"/>
    <mergeCell ref="CD36:CE36"/>
    <mergeCell ref="I37:J37"/>
    <mergeCell ref="BJ37:BK37"/>
    <mergeCell ref="BT37:BU37"/>
    <mergeCell ref="CD37:CE37"/>
    <mergeCell ref="BZ31:CG31"/>
    <mergeCell ref="AN32:AO32"/>
    <mergeCell ref="BH32:BI32"/>
    <mergeCell ref="AN33:AO33"/>
    <mergeCell ref="AN34:AO34"/>
    <mergeCell ref="AN35:AO35"/>
    <mergeCell ref="T30:U30"/>
    <mergeCell ref="AX30:AY30"/>
    <mergeCell ref="T31:U31"/>
    <mergeCell ref="AN31:AO31"/>
    <mergeCell ref="AP31:AQ31"/>
    <mergeCell ref="BH31:BI31"/>
    <mergeCell ref="AZ28:BA28"/>
    <mergeCell ref="BH28:BI28"/>
    <mergeCell ref="V29:W29"/>
    <mergeCell ref="AO29:AP29"/>
    <mergeCell ref="AX29:AY29"/>
    <mergeCell ref="BH29:BI29"/>
    <mergeCell ref="BH24:BI24"/>
    <mergeCell ref="BJ24:BK24"/>
    <mergeCell ref="T25:U25"/>
    <mergeCell ref="BH25:BI25"/>
    <mergeCell ref="BH26:BI26"/>
    <mergeCell ref="BH27:BI27"/>
    <mergeCell ref="G23:H23"/>
    <mergeCell ref="T23:U23"/>
    <mergeCell ref="AM23:AN23"/>
    <mergeCell ref="T24:U24"/>
    <mergeCell ref="AM24:AN24"/>
    <mergeCell ref="AT24:AY24"/>
    <mergeCell ref="I21:J21"/>
    <mergeCell ref="Z21:AE21"/>
    <mergeCell ref="AN21:AO21"/>
    <mergeCell ref="AX21:AY21"/>
    <mergeCell ref="BT21:BU21"/>
    <mergeCell ref="G22:H22"/>
    <mergeCell ref="T22:U22"/>
    <mergeCell ref="AX22:AY22"/>
    <mergeCell ref="BI22:BJ22"/>
    <mergeCell ref="BT18:BU18"/>
    <mergeCell ref="T19:U19"/>
    <mergeCell ref="AD19:AE19"/>
    <mergeCell ref="AP19:AQ19"/>
    <mergeCell ref="AX19:AY19"/>
    <mergeCell ref="T20:U20"/>
    <mergeCell ref="AN20:AO20"/>
    <mergeCell ref="AX20:AY20"/>
    <mergeCell ref="BT20:BU20"/>
    <mergeCell ref="H17:I17"/>
    <mergeCell ref="T17:U17"/>
    <mergeCell ref="AD17:AE17"/>
    <mergeCell ref="AX17:AY17"/>
    <mergeCell ref="BD17:BE18"/>
    <mergeCell ref="BT17:BU17"/>
    <mergeCell ref="H18:I18"/>
    <mergeCell ref="T18:U18"/>
    <mergeCell ref="AD18:AE18"/>
    <mergeCell ref="AX18:AY18"/>
    <mergeCell ref="AX15:AY15"/>
    <mergeCell ref="BT15:BU15"/>
    <mergeCell ref="T16:U16"/>
    <mergeCell ref="AD16:AE16"/>
    <mergeCell ref="AX16:AY16"/>
    <mergeCell ref="BT16:BU16"/>
    <mergeCell ref="H14:I14"/>
    <mergeCell ref="AD14:AE14"/>
    <mergeCell ref="AN14:AO14"/>
    <mergeCell ref="AX14:AY14"/>
    <mergeCell ref="BT14:BU14"/>
    <mergeCell ref="H15:I15"/>
    <mergeCell ref="T15:U15"/>
    <mergeCell ref="V15:W15"/>
    <mergeCell ref="AD15:AE15"/>
    <mergeCell ref="AN15:AO15"/>
    <mergeCell ref="BU11:BV11"/>
    <mergeCell ref="H12:I12"/>
    <mergeCell ref="AD12:AE12"/>
    <mergeCell ref="AN12:AO12"/>
    <mergeCell ref="H13:I13"/>
    <mergeCell ref="U13:V13"/>
    <mergeCell ref="AD13:AE13"/>
    <mergeCell ref="BT13:BU13"/>
    <mergeCell ref="BV13:BW13"/>
    <mergeCell ref="AT9:BA9"/>
    <mergeCell ref="H10:I10"/>
    <mergeCell ref="J10:K10"/>
    <mergeCell ref="AD10:AE10"/>
    <mergeCell ref="AN10:AO10"/>
    <mergeCell ref="H11:I11"/>
    <mergeCell ref="AD11:AE11"/>
    <mergeCell ref="AN11:AO11"/>
    <mergeCell ref="AN7:AO7"/>
    <mergeCell ref="AP7:AQ7"/>
    <mergeCell ref="I8:J8"/>
    <mergeCell ref="AD8:AG8"/>
    <mergeCell ref="AN8:AO8"/>
    <mergeCell ref="AN9:AO9"/>
    <mergeCell ref="CR1:CU4"/>
    <mergeCell ref="AE4:AF4"/>
    <mergeCell ref="BQ4:BR4"/>
    <mergeCell ref="AC5:AD5"/>
    <mergeCell ref="AO5:AP5"/>
    <mergeCell ref="CR5:CR7"/>
    <mergeCell ref="CS5:CS7"/>
    <mergeCell ref="CT5:CT7"/>
    <mergeCell ref="CU5:CU7"/>
    <mergeCell ref="AC6:AD6"/>
  </mergeCells>
  <conditionalFormatting sqref="BQ84:CM85">
    <cfRule type="expression" priority="20" dxfId="204" stopIfTrue="1">
      <formula>$CE$84&lt;0</formula>
    </cfRule>
    <cfRule type="expression" priority="21" dxfId="205" stopIfTrue="1">
      <formula>$CE$84=0</formula>
    </cfRule>
  </conditionalFormatting>
  <conditionalFormatting sqref="V86">
    <cfRule type="expression" priority="18" dxfId="206" stopIfTrue="1">
      <formula>V86="AUS"</formula>
    </cfRule>
    <cfRule type="expression" priority="19" dxfId="207" stopIfTrue="1">
      <formula>V86="AN"</formula>
    </cfRule>
  </conditionalFormatting>
  <conditionalFormatting sqref="V29">
    <cfRule type="expression" priority="10" dxfId="206" stopIfTrue="1">
      <formula>V29="AUS"</formula>
    </cfRule>
    <cfRule type="expression" priority="11" dxfId="207" stopIfTrue="1">
      <formula>V29="AN"</formula>
    </cfRule>
  </conditionalFormatting>
  <conditionalFormatting sqref="V50">
    <cfRule type="expression" priority="16" dxfId="206" stopIfTrue="1">
      <formula>V50="AUS"</formula>
    </cfRule>
    <cfRule type="expression" priority="17" dxfId="207" stopIfTrue="1">
      <formula>V50="AN"</formula>
    </cfRule>
  </conditionalFormatting>
  <conditionalFormatting sqref="AZ28">
    <cfRule type="expression" priority="14" dxfId="206" stopIfTrue="1">
      <formula>AZ28="AUS"</formula>
    </cfRule>
    <cfRule type="expression" priority="15" dxfId="207" stopIfTrue="1">
      <formula>AZ28="AN"</formula>
    </cfRule>
  </conditionalFormatting>
  <conditionalFormatting sqref="AP19">
    <cfRule type="expression" priority="12" dxfId="206" stopIfTrue="1">
      <formula>AP19="AUS"</formula>
    </cfRule>
    <cfRule type="expression" priority="13" dxfId="207" stopIfTrue="1">
      <formula>AP19="AN"</formula>
    </cfRule>
  </conditionalFormatting>
  <conditionalFormatting sqref="BA38">
    <cfRule type="expression" priority="8" dxfId="206" stopIfTrue="1">
      <formula>BA38="AUS"</formula>
    </cfRule>
    <cfRule type="expression" priority="9" dxfId="207" stopIfTrue="1">
      <formula>BA38="AN"</formula>
    </cfRule>
  </conditionalFormatting>
  <conditionalFormatting sqref="BV36">
    <cfRule type="expression" priority="6" dxfId="206" stopIfTrue="1">
      <formula>BV36="AUS"</formula>
    </cfRule>
    <cfRule type="expression" priority="7" dxfId="207" stopIfTrue="1">
      <formula>BV36="AN"</formula>
    </cfRule>
  </conditionalFormatting>
  <conditionalFormatting sqref="BC49:BC52 AQ49:AQ53 AR38:AR45 AS39:AS41 AT40 V60:W62 AR50:AR52 W57 V57:V59 X62">
    <cfRule type="expression" priority="5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2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32" dxfId="1">
      <formula>$BF$45&lt;&gt;"unbegrenzt"</formula>
    </cfRule>
  </conditionalFormatting>
  <conditionalFormatting sqref="BL22:BL25 BM23:BM26 BN24:BN25 BX15:BX17">
    <cfRule type="expression" priority="24" dxfId="2" stopIfTrue="1">
      <formula>$BH$32&lt;0</formula>
    </cfRule>
    <cfRule type="expression" priority="25" dxfId="1" stopIfTrue="1">
      <formula>$AT$24&lt;&gt;"unbegrenzt"</formula>
    </cfRule>
  </conditionalFormatting>
  <conditionalFormatting sqref="L25:O25 M24:O24 N22:O23 M20:N20 O16:O17 C8:C10 O21 M18:O19">
    <cfRule type="expression" priority="27" dxfId="1" stopIfTrue="1">
      <formula>$Z$21&lt;&gt;"unbegrenzt"</formula>
    </cfRule>
  </conditionalFormatting>
  <conditionalFormatting sqref="L25:O25 M24:O24 N22:O23 M20:N20 O16:O17 O21 M18:O19">
    <cfRule type="expression" priority="26" dxfId="2" stopIfTrue="1">
      <formula>$T$25&lt;0</formula>
    </cfRule>
  </conditionalFormatting>
  <conditionalFormatting sqref="K81:O81 N82:U82 Q81:T81 U83 S83 P83">
    <cfRule type="expression" priority="28" dxfId="2" stopIfTrue="1">
      <formula>$J$94&lt;0</formula>
    </cfRule>
    <cfRule type="expression" priority="29" dxfId="1" stopIfTrue="1">
      <formula>$F$79&lt;&gt;"unbegrenzt"</formula>
    </cfRule>
  </conditionalFormatting>
  <conditionalFormatting sqref="M36:N36 N34:N35 O33:O34 P33:R33">
    <cfRule type="expression" priority="30" dxfId="2" stopIfTrue="1">
      <formula>$T$46&lt;0</formula>
    </cfRule>
    <cfRule type="expression" priority="31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23" dxfId="2">
      <formula>$BJ$60&lt;0</formula>
    </cfRule>
  </conditionalFormatting>
  <conditionalFormatting sqref="AR9">
    <cfRule type="expression" priority="33" dxfId="2" stopIfTrue="1">
      <formula>$AN$15&lt;0</formula>
    </cfRule>
    <cfRule type="expression" priority="34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DT126"/>
  <sheetViews>
    <sheetView zoomScale="40" zoomScaleNormal="40" zoomScalePageLayoutView="0" workbookViewId="0" topLeftCell="A1">
      <selection activeCell="D21" sqref="D21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5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1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71">$BY$60-CT8-CU8</f>
        <v>3740</v>
      </c>
      <c r="CT8" s="65">
        <f aca="true" t="shared" si="1" ref="CT8:CT71">SUMIF($AJ$67:$AM$76,"&gt;"&amp;CR8,$AF$67:$AI$76)</f>
        <v>2390</v>
      </c>
      <c r="CU8" s="65">
        <f aca="true" t="shared" si="2" ref="CU8:CU71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0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3740</v>
      </c>
      <c r="CT9" s="65">
        <f t="shared" si="1"/>
        <v>2390</v>
      </c>
      <c r="CU9" s="65">
        <f t="shared" si="2"/>
        <v>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1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0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3740</v>
      </c>
      <c r="CT10" s="65">
        <f t="shared" si="1"/>
        <v>2390</v>
      </c>
      <c r="CU10" s="65">
        <f t="shared" si="2"/>
        <v>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4.94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3740</v>
      </c>
      <c r="CT11" s="65">
        <f t="shared" si="1"/>
        <v>2390</v>
      </c>
      <c r="CU11" s="65">
        <f t="shared" si="2"/>
        <v>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0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164.07999999999998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3740</v>
      </c>
      <c r="CT12" s="65">
        <f t="shared" si="1"/>
        <v>2390</v>
      </c>
      <c r="CU12" s="65">
        <f t="shared" si="2"/>
        <v>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0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164.07999999999998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1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3740</v>
      </c>
      <c r="CT13" s="65">
        <f t="shared" si="1"/>
        <v>2390</v>
      </c>
      <c r="CU13" s="65">
        <f t="shared" si="2"/>
        <v>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11.69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4.94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3740</v>
      </c>
      <c r="CT14" s="65">
        <f t="shared" si="1"/>
        <v>1610</v>
      </c>
      <c r="CU14" s="65">
        <f t="shared" si="2"/>
        <v>780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1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164.07999999999998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-4.94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0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3740</v>
      </c>
      <c r="CT15" s="65">
        <f t="shared" si="1"/>
        <v>1610</v>
      </c>
      <c r="CU15" s="65">
        <f t="shared" si="2"/>
        <v>780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147.45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0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0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3740</v>
      </c>
      <c r="CT16" s="65">
        <f t="shared" si="1"/>
        <v>1610</v>
      </c>
      <c r="CU16" s="65">
        <f t="shared" si="2"/>
        <v>780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11.69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0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11.69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0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11.68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3740</v>
      </c>
      <c r="CT17" s="65">
        <f t="shared" si="1"/>
        <v>1610</v>
      </c>
      <c r="CU17" s="65">
        <f t="shared" si="2"/>
        <v>780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-11.69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0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4.94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237.85999999999999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3740</v>
      </c>
      <c r="CT18" s="65">
        <f t="shared" si="1"/>
        <v>1610</v>
      </c>
      <c r="CU18" s="65">
        <f t="shared" si="2"/>
        <v>780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147.45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65</v>
      </c>
      <c r="AQ19" s="220"/>
      <c r="AT19" s="3" t="s">
        <v>157</v>
      </c>
      <c r="AU19" s="4"/>
      <c r="AV19" s="4"/>
      <c r="AW19" s="4"/>
      <c r="AX19" s="211">
        <f>BH28</f>
        <v>62.1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3740</v>
      </c>
      <c r="CT19" s="65">
        <f t="shared" si="1"/>
        <v>1610</v>
      </c>
      <c r="CU19" s="65">
        <f t="shared" si="2"/>
        <v>780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52"/>
      <c r="AJ20" s="6" t="s">
        <v>0</v>
      </c>
      <c r="AK20" s="7"/>
      <c r="AL20" s="149"/>
      <c r="AM20" s="149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11.68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11.68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3740</v>
      </c>
      <c r="CT20" s="65">
        <f t="shared" si="1"/>
        <v>1610</v>
      </c>
      <c r="CU20" s="65">
        <f t="shared" si="2"/>
        <v>780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>
        <f>IF(AT24="unbegrenzt",IF(AD19&gt;=0,"unbegrenzt",AD11/AD19*(-1)),AT24+AD11/AD15)</f>
        <v>1.2285132591546524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4.94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164.07999999999998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-11.68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3740</v>
      </c>
      <c r="CT21" s="65">
        <f t="shared" si="1"/>
        <v>410</v>
      </c>
      <c r="CU21" s="65">
        <f t="shared" si="2"/>
        <v>1980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5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105.53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-237.85999999999999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3740</v>
      </c>
      <c r="CT22" s="65">
        <f t="shared" si="1"/>
        <v>410</v>
      </c>
      <c r="CU22" s="65">
        <f t="shared" si="2"/>
        <v>1980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41.92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52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3740</v>
      </c>
      <c r="CT23" s="65">
        <f t="shared" si="1"/>
        <v>410</v>
      </c>
      <c r="CU23" s="65">
        <f t="shared" si="2"/>
        <v>1980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>
        <f>IF(AZ28="AUS",AX15/AX18,IF(Y54="unbegrenzt",(IF(AX22&gt;=0,"unbegrenzt",AX15/AX22*(-1))),Y54+AX15/AX18))</f>
        <v>0.5885815185403178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1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3740</v>
      </c>
      <c r="CT24" s="65">
        <f t="shared" si="1"/>
        <v>410</v>
      </c>
      <c r="CU24" s="65">
        <f t="shared" si="2"/>
        <v>1980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-147.45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3740</v>
      </c>
      <c r="CT25" s="65">
        <f t="shared" si="1"/>
        <v>410</v>
      </c>
      <c r="CU25" s="65">
        <f t="shared" si="2"/>
        <v>1980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0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3740</v>
      </c>
      <c r="CT26" s="65">
        <f t="shared" si="1"/>
        <v>410</v>
      </c>
      <c r="CU26" s="65">
        <f t="shared" si="2"/>
        <v>1980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0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3740</v>
      </c>
      <c r="CT27" s="65">
        <f t="shared" si="1"/>
        <v>410</v>
      </c>
      <c r="CU27" s="65">
        <f t="shared" si="2"/>
        <v>1980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175</v>
      </c>
      <c r="BA28" s="220"/>
      <c r="BD28" s="10" t="s">
        <v>18</v>
      </c>
      <c r="BE28" s="11"/>
      <c r="BF28" s="11"/>
      <c r="BG28" s="11"/>
      <c r="BH28" s="213">
        <f>BH31</f>
        <v>62.1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3740</v>
      </c>
      <c r="CT28" s="65">
        <f t="shared" si="1"/>
        <v>410</v>
      </c>
      <c r="CU28" s="65">
        <f t="shared" si="2"/>
        <v>1980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65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49"/>
      <c r="AW29" s="149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3740</v>
      </c>
      <c r="CT29" s="65">
        <f t="shared" si="1"/>
        <v>410</v>
      </c>
      <c r="CU29" s="65">
        <f t="shared" si="2"/>
        <v>1980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49"/>
      <c r="S30" s="149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0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3740</v>
      </c>
      <c r="CT30" s="65">
        <f t="shared" si="1"/>
        <v>410</v>
      </c>
      <c r="CU30" s="65">
        <f t="shared" si="2"/>
        <v>1980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41.92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1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62.1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3740</v>
      </c>
      <c r="CT31" s="65">
        <f t="shared" si="1"/>
        <v>410</v>
      </c>
      <c r="CU31" s="65">
        <f t="shared" si="2"/>
        <v>1980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-62.1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3740</v>
      </c>
      <c r="CT32" s="65">
        <f t="shared" si="1"/>
        <v>410</v>
      </c>
      <c r="CU32" s="65">
        <f t="shared" si="2"/>
        <v>1980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10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3740</v>
      </c>
      <c r="CT33" s="65">
        <f t="shared" si="1"/>
        <v>410</v>
      </c>
      <c r="CU33" s="65">
        <f t="shared" si="2"/>
        <v>1980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10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3740</v>
      </c>
      <c r="CT34" s="65">
        <f t="shared" si="1"/>
        <v>410</v>
      </c>
      <c r="CU34" s="65">
        <f t="shared" si="2"/>
        <v>1980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10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3740</v>
      </c>
      <c r="CT35" s="65">
        <f t="shared" si="1"/>
        <v>410</v>
      </c>
      <c r="CU35" s="65">
        <f t="shared" si="2"/>
        <v>1980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65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3740</v>
      </c>
      <c r="CT36" s="65">
        <f t="shared" si="1"/>
        <v>410</v>
      </c>
      <c r="CU36" s="65">
        <f t="shared" si="2"/>
        <v>1980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53"/>
      <c r="BS37" s="153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3740</v>
      </c>
      <c r="CT37" s="65">
        <f t="shared" si="1"/>
        <v>410</v>
      </c>
      <c r="CU37" s="65">
        <f t="shared" si="2"/>
        <v>1980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1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65</v>
      </c>
      <c r="BB38" s="220"/>
      <c r="BF38" s="10" t="s">
        <v>5</v>
      </c>
      <c r="BG38" s="11"/>
      <c r="BH38" s="11"/>
      <c r="BI38" s="11"/>
      <c r="BJ38" s="213">
        <f>BJ39</f>
        <v>405.77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405.77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405.77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3740</v>
      </c>
      <c r="CT38" s="65">
        <f t="shared" si="1"/>
        <v>410</v>
      </c>
      <c r="CU38" s="65">
        <f t="shared" si="2"/>
        <v>1980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41.92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10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49"/>
      <c r="AX39" s="149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405.77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405.77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405.77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3740</v>
      </c>
      <c r="CT39" s="65">
        <f t="shared" si="1"/>
        <v>410</v>
      </c>
      <c r="CU39" s="65">
        <f t="shared" si="2"/>
        <v>1980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41.92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0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0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235.98000000000002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405.77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0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405.77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t="shared" si="0"/>
        <v>3740</v>
      </c>
      <c r="CT40" s="65">
        <f t="shared" si="1"/>
        <v>410</v>
      </c>
      <c r="CU40" s="65">
        <f t="shared" si="2"/>
        <v>1980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>
      <c r="A41" s="84"/>
      <c r="B41" s="36"/>
      <c r="E41" s="10" t="s">
        <v>6</v>
      </c>
      <c r="F41" s="11"/>
      <c r="G41" s="88"/>
      <c r="H41" s="88"/>
      <c r="I41" s="213">
        <f>I42</f>
        <v>41.92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0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0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49"/>
      <c r="BI41" s="149"/>
      <c r="BJ41" s="217">
        <f>AY40</f>
        <v>235.98000000000002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405.77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0"/>
        <v>3740</v>
      </c>
      <c r="CT41" s="65">
        <f t="shared" si="1"/>
        <v>410</v>
      </c>
      <c r="CU41" s="65">
        <f t="shared" si="2"/>
        <v>1980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41.92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41.92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BF42" s="3" t="s">
        <v>145</v>
      </c>
      <c r="BG42" s="4"/>
      <c r="BH42" s="4"/>
      <c r="BI42" s="4"/>
      <c r="BJ42" s="211">
        <f>BJ56</f>
        <v>169.79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0"/>
        <v>3740</v>
      </c>
      <c r="CT42" s="65">
        <f t="shared" si="1"/>
        <v>410</v>
      </c>
      <c r="CU42" s="65">
        <f t="shared" si="2"/>
        <v>1980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>
      <c r="A43" s="84"/>
      <c r="B43" s="36"/>
      <c r="E43" s="10" t="s">
        <v>7</v>
      </c>
      <c r="F43" s="11"/>
      <c r="G43" s="11"/>
      <c r="H43" s="11"/>
      <c r="I43" s="213">
        <f>I39-I41</f>
        <v>0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BF43" s="10" t="s">
        <v>7</v>
      </c>
      <c r="BG43" s="11"/>
      <c r="BH43" s="11"/>
      <c r="BI43" s="11"/>
      <c r="BJ43" s="213">
        <f>BJ38-BJ40</f>
        <v>0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52"/>
      <c r="CM43" s="36"/>
      <c r="CN43" s="84"/>
      <c r="CO43" s="36"/>
      <c r="CP43" s="36"/>
      <c r="CQ43" s="36"/>
      <c r="CR43" s="98">
        <v>3.5</v>
      </c>
      <c r="CS43" s="99">
        <f t="shared" si="0"/>
        <v>3740</v>
      </c>
      <c r="CT43" s="65">
        <f t="shared" si="1"/>
        <v>410</v>
      </c>
      <c r="CU43" s="65">
        <f t="shared" si="2"/>
        <v>1980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52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52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0"/>
        <v>3740</v>
      </c>
      <c r="CT44" s="65">
        <f t="shared" si="1"/>
        <v>410</v>
      </c>
      <c r="CU44" s="65">
        <f t="shared" si="2"/>
        <v>1980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>
        <f>IF(V29="AUS",I38/I41,IF(Z21="unbegrenzt",IF(I43&gt;=0,"unbegrenzt",I38/I43*(-1)),Z21+I38/I41))</f>
        <v>3.7332842515210647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41.92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235.98000000000002</v>
      </c>
      <c r="AD45" s="213"/>
      <c r="AE45" s="11" t="s">
        <v>4</v>
      </c>
      <c r="AF45" s="12"/>
      <c r="AL45" s="340" t="s">
        <v>182</v>
      </c>
      <c r="AM45" s="341"/>
      <c r="AR45" s="129"/>
      <c r="BF45" s="169" t="str">
        <f>IF(CD42&gt;=0,IF(BJ43&gt;=0,"unbegrenzt",BJ37/BJ43*(-1)),BZ44+BJ37/BJ40)</f>
        <v>unbegrenzt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0"/>
        <v>3740</v>
      </c>
      <c r="CT45" s="65">
        <f t="shared" si="1"/>
        <v>410</v>
      </c>
      <c r="CU45" s="65">
        <f t="shared" si="2"/>
        <v>1980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-41.92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235.98000000000002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0"/>
        <v>3740</v>
      </c>
      <c r="CT46" s="65">
        <f t="shared" si="1"/>
        <v>0</v>
      </c>
      <c r="CU46" s="65">
        <f t="shared" si="2"/>
        <v>2390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235.98000000000002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0"/>
        <v>3740</v>
      </c>
      <c r="CT47" s="65">
        <f t="shared" si="1"/>
        <v>0</v>
      </c>
      <c r="CU47" s="65">
        <f t="shared" si="2"/>
        <v>2390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62.42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0"/>
        <v>3740</v>
      </c>
      <c r="CT48" s="65">
        <f t="shared" si="1"/>
        <v>0</v>
      </c>
      <c r="CU48" s="65">
        <f t="shared" si="2"/>
        <v>2390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10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0"/>
        <v>3740</v>
      </c>
      <c r="CT49" s="65">
        <f t="shared" si="1"/>
        <v>0</v>
      </c>
      <c r="CU49" s="65">
        <f t="shared" si="2"/>
        <v>2390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65</v>
      </c>
      <c r="W50" s="220"/>
      <c r="Y50" s="3" t="s">
        <v>109</v>
      </c>
      <c r="Z50" s="4"/>
      <c r="AA50" s="4"/>
      <c r="AB50" s="4"/>
      <c r="AC50" s="211">
        <f>T52</f>
        <v>2.47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0"/>
        <v>3740</v>
      </c>
      <c r="CT50" s="65">
        <f t="shared" si="1"/>
        <v>0</v>
      </c>
      <c r="CU50" s="65">
        <f t="shared" si="2"/>
        <v>2390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49"/>
      <c r="S51" s="149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161.09000000000003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405.77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0"/>
        <v>3740</v>
      </c>
      <c r="CT51" s="65">
        <f t="shared" si="1"/>
        <v>0</v>
      </c>
      <c r="CU51" s="65">
        <f t="shared" si="2"/>
        <v>2390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2.47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0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1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1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1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0"/>
        <v>3740</v>
      </c>
      <c r="CT52" s="65">
        <f t="shared" si="1"/>
        <v>0</v>
      </c>
      <c r="CU52" s="65">
        <f t="shared" si="2"/>
        <v>2390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1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52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0"/>
        <v>3740</v>
      </c>
      <c r="CT53" s="65">
        <f t="shared" si="1"/>
        <v>0</v>
      </c>
      <c r="CU53" s="65">
        <f t="shared" si="2"/>
        <v>2390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 t="str">
        <f>IF(BA38="AUS",AC44/AC47,IF(CD42&gt;=0,IF(BJ43&gt;=0,IF(AC52&gt;=0,"unbegrenzt",AC44/AC52*(-1)),BF45+AC44/AC47),BZ44+BF45+AC44/AC47))</f>
        <v>unbegrenzt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161.09000000000003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62.42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169.79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0"/>
        <v>3740</v>
      </c>
      <c r="CT54" s="65">
        <f t="shared" si="1"/>
        <v>0</v>
      </c>
      <c r="CU54" s="65">
        <f t="shared" si="2"/>
        <v>2390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2.47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161.09000000000003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62.42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169.79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0"/>
        <v>3740</v>
      </c>
      <c r="CT55" s="65">
        <f t="shared" si="1"/>
        <v>0</v>
      </c>
      <c r="CU55" s="65">
        <f t="shared" si="2"/>
        <v>2390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2.47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161.09000000000003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62.42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169.79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0"/>
        <v>3740</v>
      </c>
      <c r="CT56" s="65">
        <f t="shared" si="1"/>
        <v>0</v>
      </c>
      <c r="CU56" s="65">
        <f t="shared" si="2"/>
        <v>2390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2.47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0"/>
        <v>3740</v>
      </c>
      <c r="CT57" s="65">
        <f t="shared" si="1"/>
        <v>0</v>
      </c>
      <c r="CU57" s="65">
        <f t="shared" si="2"/>
        <v>2390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0"/>
        <v>3740</v>
      </c>
      <c r="CT58" s="65">
        <f t="shared" si="1"/>
        <v>0</v>
      </c>
      <c r="CU58" s="65">
        <f t="shared" si="2"/>
        <v>2390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24.86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169.79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0"/>
        <v>3740</v>
      </c>
      <c r="CT59" s="65">
        <f t="shared" si="1"/>
        <v>0</v>
      </c>
      <c r="CU59" s="65">
        <f t="shared" si="2"/>
        <v>2390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2.47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136.23000000000002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62.42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0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0"/>
        <v>3740</v>
      </c>
      <c r="CT60" s="65">
        <f t="shared" si="1"/>
        <v>0</v>
      </c>
      <c r="CU60" s="65">
        <f t="shared" si="2"/>
        <v>2390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0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0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0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0"/>
        <v>3740</v>
      </c>
      <c r="CT61" s="65">
        <f t="shared" si="1"/>
        <v>0</v>
      </c>
      <c r="CU61" s="65">
        <f t="shared" si="2"/>
        <v>2390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7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0"/>
        <v>3740</v>
      </c>
      <c r="CT62" s="65">
        <f t="shared" si="1"/>
        <v>0</v>
      </c>
      <c r="CU62" s="65">
        <f t="shared" si="2"/>
        <v>2390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0"/>
        <v>3740</v>
      </c>
      <c r="CT63" s="65">
        <f t="shared" si="1"/>
        <v>0</v>
      </c>
      <c r="CU63" s="65">
        <f t="shared" si="2"/>
        <v>2390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1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0"/>
        <v>3740</v>
      </c>
      <c r="CT64" s="65">
        <f t="shared" si="1"/>
        <v>0</v>
      </c>
      <c r="CU64" s="65">
        <f t="shared" si="2"/>
        <v>2390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51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0"/>
        <v>3740</v>
      </c>
      <c r="CT65" s="65">
        <f t="shared" si="1"/>
        <v>0</v>
      </c>
      <c r="CU65" s="65">
        <f t="shared" si="2"/>
        <v>2390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1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0"/>
        <v>3740</v>
      </c>
      <c r="CT66" s="65">
        <f t="shared" si="1"/>
        <v>0</v>
      </c>
      <c r="CU66" s="65">
        <f t="shared" si="2"/>
        <v>2390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 t="str">
        <f>BF45</f>
        <v>unbegrenzt</v>
      </c>
      <c r="AK67" s="230"/>
      <c r="AL67" s="230"/>
      <c r="AM67" s="230"/>
      <c r="AN67" s="231">
        <f aca="true" t="shared" si="3" ref="AN67:AN75">IF((AJ67="unbegrenzt"),AF67,0)</f>
        <v>1200</v>
      </c>
      <c r="AO67" s="232"/>
      <c r="AP67" s="232"/>
      <c r="AQ67" s="233"/>
      <c r="AR67" s="231">
        <f aca="true" t="shared" si="4" ref="AR67:AR75">IF(AND(AN67=0,AJ67&gt;0),AF67,0)</f>
        <v>0</v>
      </c>
      <c r="AS67" s="232"/>
      <c r="AT67" s="232"/>
      <c r="AU67" s="233"/>
      <c r="AV67" s="231">
        <f aca="true" t="shared" si="5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0"/>
        <v>3740</v>
      </c>
      <c r="CT67" s="65">
        <f t="shared" si="1"/>
        <v>0</v>
      </c>
      <c r="CU67" s="65">
        <f t="shared" si="2"/>
        <v>2390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136.23000000000002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 t="str">
        <f>Y54</f>
        <v>unbegrenzt</v>
      </c>
      <c r="AK68" s="230"/>
      <c r="AL68" s="230"/>
      <c r="AM68" s="230"/>
      <c r="AN68" s="231">
        <f t="shared" si="3"/>
        <v>1510</v>
      </c>
      <c r="AO68" s="232"/>
      <c r="AP68" s="232"/>
      <c r="AQ68" s="233"/>
      <c r="AR68" s="231">
        <f t="shared" si="4"/>
        <v>0</v>
      </c>
      <c r="AS68" s="232"/>
      <c r="AT68" s="232"/>
      <c r="AU68" s="233"/>
      <c r="AV68" s="231">
        <f t="shared" si="5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6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0"/>
        <v>3740</v>
      </c>
      <c r="CT68" s="65">
        <f t="shared" si="1"/>
        <v>0</v>
      </c>
      <c r="CU68" s="65">
        <f t="shared" si="2"/>
        <v>2390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136.23000000000002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 t="str">
        <f>AJ68</f>
        <v>unbegrenzt</v>
      </c>
      <c r="AK69" s="230"/>
      <c r="AL69" s="230"/>
      <c r="AM69" s="230"/>
      <c r="AN69" s="231">
        <f t="shared" si="3"/>
        <v>30</v>
      </c>
      <c r="AO69" s="232"/>
      <c r="AP69" s="232"/>
      <c r="AQ69" s="233"/>
      <c r="AR69" s="231">
        <f t="shared" si="4"/>
        <v>0</v>
      </c>
      <c r="AS69" s="232"/>
      <c r="AT69" s="232"/>
      <c r="AU69" s="233"/>
      <c r="AV69" s="231">
        <f t="shared" si="5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6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0"/>
        <v>3740</v>
      </c>
      <c r="CT69" s="65">
        <f t="shared" si="1"/>
        <v>0</v>
      </c>
      <c r="CU69" s="65">
        <f t="shared" si="2"/>
        <v>2390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136.23000000000002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 t="str">
        <f>F79</f>
        <v>unbegrenzt</v>
      </c>
      <c r="AK70" s="230"/>
      <c r="AL70" s="230"/>
      <c r="AM70" s="230"/>
      <c r="AN70" s="231">
        <f t="shared" si="3"/>
        <v>1000</v>
      </c>
      <c r="AO70" s="232"/>
      <c r="AP70" s="232"/>
      <c r="AQ70" s="233"/>
      <c r="AR70" s="231">
        <f t="shared" si="4"/>
        <v>0</v>
      </c>
      <c r="AS70" s="232"/>
      <c r="AT70" s="232"/>
      <c r="AU70" s="233"/>
      <c r="AV70" s="231">
        <f t="shared" si="5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6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0"/>
        <v>3740</v>
      </c>
      <c r="CT70" s="65">
        <f t="shared" si="1"/>
        <v>0</v>
      </c>
      <c r="CU70" s="65">
        <f t="shared" si="2"/>
        <v>2390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>
        <f>AT24</f>
        <v>0.5885815185403178</v>
      </c>
      <c r="AK71" s="230"/>
      <c r="AL71" s="230"/>
      <c r="AM71" s="230"/>
      <c r="AN71" s="231">
        <f t="shared" si="3"/>
        <v>0</v>
      </c>
      <c r="AO71" s="232"/>
      <c r="AP71" s="232"/>
      <c r="AQ71" s="233"/>
      <c r="AR71" s="231">
        <f t="shared" si="4"/>
        <v>780</v>
      </c>
      <c r="AS71" s="232"/>
      <c r="AT71" s="232"/>
      <c r="AU71" s="233"/>
      <c r="AV71" s="231">
        <f t="shared" si="5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6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0"/>
        <v>3740</v>
      </c>
      <c r="CT71" s="65">
        <f t="shared" si="1"/>
        <v>0</v>
      </c>
      <c r="CU71" s="65">
        <f t="shared" si="2"/>
        <v>2390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103.87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>
        <f>Z21</f>
        <v>1.2285132591546524</v>
      </c>
      <c r="AK72" s="230"/>
      <c r="AL72" s="230"/>
      <c r="AM72" s="230"/>
      <c r="AN72" s="231">
        <f t="shared" si="3"/>
        <v>0</v>
      </c>
      <c r="AO72" s="232"/>
      <c r="AP72" s="232"/>
      <c r="AQ72" s="233"/>
      <c r="AR72" s="231">
        <f t="shared" si="4"/>
        <v>1030</v>
      </c>
      <c r="AS72" s="232"/>
      <c r="AT72" s="232"/>
      <c r="AU72" s="233"/>
      <c r="AV72" s="231">
        <f t="shared" si="5"/>
        <v>0</v>
      </c>
      <c r="AW72" s="232"/>
      <c r="AX72" s="232"/>
      <c r="AY72" s="233"/>
      <c r="AZ72" s="183">
        <f>T22/T15</f>
        <v>105.53</v>
      </c>
      <c r="BA72" s="184"/>
      <c r="BB72" s="184"/>
      <c r="BC72" s="185"/>
      <c r="BD72" s="183">
        <f t="shared" si="6"/>
        <v>14.774200000000002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7" ref="CS72:CS108">$BY$60-CT72-CU72</f>
        <v>3740</v>
      </c>
      <c r="CT72" s="65">
        <f aca="true" t="shared" si="8" ref="CT72:CT108">SUMIF($AJ$67:$AM$76,"&gt;"&amp;CR72,$AF$67:$AI$76)</f>
        <v>0</v>
      </c>
      <c r="CU72" s="65">
        <f aca="true" t="shared" si="9" ref="CU72:CU108">SUMIF($AJ$67:$AM$76,"&lt;"&amp;CR72,$AF$67:$AI$76)</f>
        <v>2390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103.87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32.36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>
        <f>Z21</f>
        <v>1.2285132591546524</v>
      </c>
      <c r="AK73" s="230"/>
      <c r="AL73" s="230"/>
      <c r="AM73" s="230"/>
      <c r="AN73" s="231">
        <f t="shared" si="3"/>
        <v>0</v>
      </c>
      <c r="AO73" s="232"/>
      <c r="AP73" s="232"/>
      <c r="AQ73" s="233"/>
      <c r="AR73" s="231">
        <f t="shared" si="4"/>
        <v>120</v>
      </c>
      <c r="AS73" s="232"/>
      <c r="AT73" s="232"/>
      <c r="AU73" s="233"/>
      <c r="AV73" s="231">
        <f t="shared" si="5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6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643.6300000000002</v>
      </c>
      <c r="CF73" s="236"/>
      <c r="CG73" s="236"/>
      <c r="CH73" s="236"/>
      <c r="CI73" s="236"/>
      <c r="CJ73" s="236"/>
      <c r="CK73" s="236"/>
      <c r="CL73" s="150" t="s">
        <v>4</v>
      </c>
      <c r="CM73" s="150"/>
      <c r="CN73" s="84"/>
      <c r="CO73" s="36"/>
      <c r="CP73" s="36"/>
      <c r="CQ73" s="36"/>
      <c r="CR73" s="98">
        <v>6.5</v>
      </c>
      <c r="CS73" s="99">
        <f t="shared" si="7"/>
        <v>3740</v>
      </c>
      <c r="CT73" s="65">
        <f t="shared" si="8"/>
        <v>0</v>
      </c>
      <c r="CU73" s="65">
        <f t="shared" si="9"/>
        <v>2390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103.87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>
        <f>IF(AP19="AN",Z21,0)</f>
        <v>1.2285132591546524</v>
      </c>
      <c r="AK74" s="230"/>
      <c r="AL74" s="230"/>
      <c r="AM74" s="230"/>
      <c r="AN74" s="231">
        <f t="shared" si="3"/>
        <v>0</v>
      </c>
      <c r="AO74" s="232"/>
      <c r="AP74" s="232"/>
      <c r="AQ74" s="233"/>
      <c r="AR74" s="231">
        <f t="shared" si="4"/>
        <v>50</v>
      </c>
      <c r="AS74" s="232"/>
      <c r="AT74" s="232"/>
      <c r="AU74" s="233"/>
      <c r="AV74" s="231">
        <f t="shared" si="5"/>
        <v>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6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150" t="s">
        <v>4</v>
      </c>
      <c r="CM74" s="150"/>
      <c r="CN74" s="84"/>
      <c r="CO74" s="36"/>
      <c r="CP74" s="36"/>
      <c r="CQ74" s="36"/>
      <c r="CR74" s="98">
        <v>6.6</v>
      </c>
      <c r="CS74" s="99">
        <f t="shared" si="7"/>
        <v>3740</v>
      </c>
      <c r="CT74" s="65">
        <f t="shared" si="8"/>
        <v>0</v>
      </c>
      <c r="CU74" s="65">
        <f t="shared" si="9"/>
        <v>2390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103.87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0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>
        <f>E45</f>
        <v>3.7332842515210647</v>
      </c>
      <c r="AK75" s="230"/>
      <c r="AL75" s="230"/>
      <c r="AM75" s="230"/>
      <c r="AN75" s="231">
        <f t="shared" si="3"/>
        <v>0</v>
      </c>
      <c r="AO75" s="232"/>
      <c r="AP75" s="232"/>
      <c r="AQ75" s="233"/>
      <c r="AR75" s="231">
        <f t="shared" si="4"/>
        <v>410</v>
      </c>
      <c r="AS75" s="232"/>
      <c r="AT75" s="232"/>
      <c r="AU75" s="233"/>
      <c r="AV75" s="231">
        <f t="shared" si="5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150" t="s">
        <v>4</v>
      </c>
      <c r="CM75" s="150"/>
      <c r="CN75" s="84"/>
      <c r="CO75" s="36"/>
      <c r="CP75" s="36"/>
      <c r="CQ75" s="36"/>
      <c r="CR75" s="98">
        <v>6.7</v>
      </c>
      <c r="CS75" s="99">
        <f t="shared" si="7"/>
        <v>3740</v>
      </c>
      <c r="CT75" s="65">
        <f t="shared" si="8"/>
        <v>0</v>
      </c>
      <c r="CU75" s="65">
        <f t="shared" si="9"/>
        <v>2390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103.87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643.6300000000002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7"/>
        <v>3740</v>
      </c>
      <c r="CT76" s="65">
        <f t="shared" si="8"/>
        <v>0</v>
      </c>
      <c r="CU76" s="65">
        <f t="shared" si="9"/>
        <v>2390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0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3740</v>
      </c>
      <c r="AO77" s="284"/>
      <c r="AP77" s="284"/>
      <c r="AQ77" s="285"/>
      <c r="AR77" s="283">
        <f>SUM(AR67:AU76)</f>
        <v>2390</v>
      </c>
      <c r="AS77" s="284"/>
      <c r="AT77" s="284"/>
      <c r="AU77" s="285"/>
      <c r="AV77" s="283">
        <f>SUM(AV67:AY76)</f>
        <v>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7"/>
        <v>3740</v>
      </c>
      <c r="CT77" s="65">
        <f t="shared" si="8"/>
        <v>0</v>
      </c>
      <c r="CU77" s="65">
        <f t="shared" si="9"/>
        <v>2390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52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405.77</v>
      </c>
      <c r="CF78" s="236"/>
      <c r="CG78" s="236"/>
      <c r="CH78" s="236"/>
      <c r="CI78" s="236"/>
      <c r="CJ78" s="236"/>
      <c r="CK78" s="236"/>
      <c r="CL78" s="150" t="s">
        <v>4</v>
      </c>
      <c r="CM78" s="150"/>
      <c r="CN78" s="84"/>
      <c r="CO78" s="36"/>
      <c r="CP78" s="36"/>
      <c r="CQ78" s="36"/>
      <c r="CR78" s="98">
        <v>7</v>
      </c>
      <c r="CS78" s="99">
        <f t="shared" si="7"/>
        <v>3740</v>
      </c>
      <c r="CT78" s="65">
        <f t="shared" si="8"/>
        <v>0</v>
      </c>
      <c r="CU78" s="65">
        <f t="shared" si="9"/>
        <v>2390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 t="str">
        <f>IF(V86="AUS",IF(J77&gt;0,"unbegrenzt",J71/J77*-1),IF(Y54="unbegrenzt",IF(J77&gt;=0,"unbegrenzt",J71/J77*(-1)),Y54+J71/J75))</f>
        <v>unbegrenzt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50" t="s">
        <v>4</v>
      </c>
      <c r="CM79" s="150"/>
      <c r="CN79" s="84"/>
      <c r="CO79" s="36"/>
      <c r="CP79" s="36"/>
      <c r="CQ79" s="36"/>
      <c r="CR79" s="98">
        <v>7.1</v>
      </c>
      <c r="CS79" s="99">
        <f t="shared" si="7"/>
        <v>3740</v>
      </c>
      <c r="CT79" s="65">
        <f t="shared" si="8"/>
        <v>0</v>
      </c>
      <c r="CU79" s="65">
        <f t="shared" si="9"/>
        <v>2390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7"/>
        <v>3740</v>
      </c>
      <c r="CT80" s="65">
        <f t="shared" si="8"/>
        <v>0</v>
      </c>
      <c r="CU80" s="65">
        <f t="shared" si="9"/>
        <v>2390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150" t="s">
        <v>4</v>
      </c>
      <c r="CM81" s="150"/>
      <c r="CN81" s="84"/>
      <c r="CO81" s="36"/>
      <c r="CP81" s="36"/>
      <c r="CQ81" s="36"/>
      <c r="CR81" s="98">
        <v>7.3</v>
      </c>
      <c r="CS81" s="99">
        <f t="shared" si="7"/>
        <v>3740</v>
      </c>
      <c r="CT81" s="65">
        <f t="shared" si="8"/>
        <v>0</v>
      </c>
      <c r="CU81" s="65">
        <f t="shared" si="9"/>
        <v>2390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405.77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7"/>
        <v>3740</v>
      </c>
      <c r="CT82" s="65">
        <f t="shared" si="8"/>
        <v>0</v>
      </c>
      <c r="CU82" s="65">
        <f t="shared" si="9"/>
        <v>2390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7"/>
        <v>3740</v>
      </c>
      <c r="CT83" s="65">
        <f t="shared" si="8"/>
        <v>0</v>
      </c>
      <c r="CU83" s="65">
        <f t="shared" si="9"/>
        <v>2390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-237.86000000000024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7"/>
        <v>3740</v>
      </c>
      <c r="CT84" s="65">
        <f t="shared" si="8"/>
        <v>0</v>
      </c>
      <c r="CU84" s="65">
        <f t="shared" si="9"/>
        <v>2390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7"/>
        <v>3740</v>
      </c>
      <c r="CT85" s="65">
        <f t="shared" si="8"/>
        <v>0</v>
      </c>
      <c r="CU85" s="65">
        <f t="shared" si="9"/>
        <v>2390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1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65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61.011419249592166</v>
      </c>
      <c r="CF86" s="250"/>
      <c r="CG86" s="250"/>
      <c r="CH86" s="57" t="s">
        <v>31</v>
      </c>
      <c r="CI86" s="267">
        <f>AN77</f>
        <v>3740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7"/>
        <v>3740</v>
      </c>
      <c r="CT86" s="65">
        <f t="shared" si="8"/>
        <v>0</v>
      </c>
      <c r="CU86" s="65">
        <f t="shared" si="9"/>
        <v>2390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49"/>
      <c r="S87" s="149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38.988580750407834</v>
      </c>
      <c r="CF87" s="250"/>
      <c r="CG87" s="250"/>
      <c r="CH87" s="57" t="s">
        <v>31</v>
      </c>
      <c r="CI87" s="267">
        <f>AR77</f>
        <v>2390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7"/>
        <v>3740</v>
      </c>
      <c r="CT87" s="65">
        <f t="shared" si="8"/>
        <v>0</v>
      </c>
      <c r="CU87" s="65">
        <f t="shared" si="9"/>
        <v>2390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103.87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103.87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</v>
      </c>
      <c r="CF88" s="250"/>
      <c r="CG88" s="250"/>
      <c r="CH88" s="57" t="s">
        <v>31</v>
      </c>
      <c r="CI88" s="267">
        <f>AV77</f>
        <v>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7"/>
        <v>3740</v>
      </c>
      <c r="CT88" s="65">
        <f t="shared" si="8"/>
        <v>0</v>
      </c>
      <c r="CU88" s="65">
        <f t="shared" si="9"/>
        <v>2390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103.87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7"/>
        <v>3740</v>
      </c>
      <c r="CT89" s="65">
        <f t="shared" si="8"/>
        <v>0</v>
      </c>
      <c r="CU89" s="65">
        <f t="shared" si="9"/>
        <v>2390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103.87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7"/>
        <v>3740</v>
      </c>
      <c r="CT90" s="65">
        <f t="shared" si="8"/>
        <v>0</v>
      </c>
      <c r="CU90" s="65">
        <f t="shared" si="9"/>
        <v>2390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7"/>
        <v>3740</v>
      </c>
      <c r="CT91" s="65">
        <f t="shared" si="8"/>
        <v>0</v>
      </c>
      <c r="CU91" s="65">
        <f t="shared" si="9"/>
        <v>2390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7"/>
        <v>3740</v>
      </c>
      <c r="CT92" s="65">
        <f t="shared" si="8"/>
        <v>0</v>
      </c>
      <c r="CU92" s="65">
        <f t="shared" si="9"/>
        <v>2390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103.87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7"/>
        <v>3740</v>
      </c>
      <c r="CT93" s="65">
        <f t="shared" si="8"/>
        <v>0</v>
      </c>
      <c r="CU93" s="65">
        <f t="shared" si="9"/>
        <v>2390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0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7"/>
        <v>3740</v>
      </c>
      <c r="CT94" s="65">
        <f t="shared" si="8"/>
        <v>0</v>
      </c>
      <c r="CU94" s="65">
        <f t="shared" si="9"/>
        <v>2390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7"/>
        <v>3740</v>
      </c>
      <c r="CT95" s="65">
        <f t="shared" si="8"/>
        <v>0</v>
      </c>
      <c r="CU95" s="65">
        <f t="shared" si="9"/>
        <v>2390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7"/>
        <v>3740</v>
      </c>
      <c r="CT96" s="65">
        <f t="shared" si="8"/>
        <v>0</v>
      </c>
      <c r="CU96" s="65">
        <f t="shared" si="9"/>
        <v>2390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7"/>
        <v>3740</v>
      </c>
      <c r="CT97" s="65">
        <f t="shared" si="8"/>
        <v>0</v>
      </c>
      <c r="CU97" s="65">
        <f t="shared" si="9"/>
        <v>2390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7"/>
        <v>3740</v>
      </c>
      <c r="CT98" s="65">
        <f t="shared" si="8"/>
        <v>0</v>
      </c>
      <c r="CU98" s="65">
        <f t="shared" si="9"/>
        <v>2390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7"/>
        <v>3740</v>
      </c>
      <c r="CT99" s="65">
        <f t="shared" si="8"/>
        <v>0</v>
      </c>
      <c r="CU99" s="65">
        <f t="shared" si="9"/>
        <v>2390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7"/>
        <v>3740</v>
      </c>
      <c r="CT100" s="65">
        <f t="shared" si="8"/>
        <v>0</v>
      </c>
      <c r="CU100" s="65">
        <f t="shared" si="9"/>
        <v>2390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7"/>
        <v>3740</v>
      </c>
      <c r="CT101" s="65">
        <f t="shared" si="8"/>
        <v>0</v>
      </c>
      <c r="CU101" s="65">
        <f t="shared" si="9"/>
        <v>2390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7"/>
        <v>3740</v>
      </c>
      <c r="CT102" s="65">
        <f t="shared" si="8"/>
        <v>0</v>
      </c>
      <c r="CU102" s="65">
        <f t="shared" si="9"/>
        <v>2390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7"/>
        <v>3740</v>
      </c>
      <c r="CT103" s="65">
        <f t="shared" si="8"/>
        <v>0</v>
      </c>
      <c r="CU103" s="65">
        <f t="shared" si="9"/>
        <v>2390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 t="shared" si="7"/>
        <v>3740</v>
      </c>
      <c r="CT104" s="65">
        <f t="shared" si="8"/>
        <v>0</v>
      </c>
      <c r="CU104" s="65">
        <f t="shared" si="9"/>
        <v>2390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 t="shared" si="7"/>
        <v>3740</v>
      </c>
      <c r="CT105" s="65">
        <f t="shared" si="8"/>
        <v>0</v>
      </c>
      <c r="CU105" s="65">
        <f t="shared" si="9"/>
        <v>2390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 t="shared" si="7"/>
        <v>3740</v>
      </c>
      <c r="CT106" s="65">
        <f t="shared" si="8"/>
        <v>0</v>
      </c>
      <c r="CU106" s="65">
        <f t="shared" si="9"/>
        <v>2390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 t="shared" si="7"/>
        <v>3740</v>
      </c>
      <c r="CT107" s="65">
        <f t="shared" si="8"/>
        <v>0</v>
      </c>
      <c r="CU107" s="65">
        <f t="shared" si="9"/>
        <v>2390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 t="shared" si="7"/>
        <v>3740</v>
      </c>
      <c r="CT108" s="65">
        <f t="shared" si="8"/>
        <v>0</v>
      </c>
      <c r="CU108" s="65">
        <f t="shared" si="9"/>
        <v>2390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8">
    <mergeCell ref="J91:K91"/>
    <mergeCell ref="J93:K93"/>
    <mergeCell ref="J94:K94"/>
    <mergeCell ref="BY97:CM99"/>
    <mergeCell ref="BQ100:CG102"/>
    <mergeCell ref="BQ103:CG103"/>
    <mergeCell ref="J88:K88"/>
    <mergeCell ref="T88:U88"/>
    <mergeCell ref="CE88:CG88"/>
    <mergeCell ref="CI88:CK88"/>
    <mergeCell ref="CL88:CM88"/>
    <mergeCell ref="J89:K89"/>
    <mergeCell ref="BQ89:CM90"/>
    <mergeCell ref="J90:K90"/>
    <mergeCell ref="CI86:CK86"/>
    <mergeCell ref="CL86:CM86"/>
    <mergeCell ref="J87:K87"/>
    <mergeCell ref="T87:U87"/>
    <mergeCell ref="CE87:CG87"/>
    <mergeCell ref="CI87:CK87"/>
    <mergeCell ref="CL87:CM87"/>
    <mergeCell ref="CL82:CM83"/>
    <mergeCell ref="K84:L84"/>
    <mergeCell ref="BQ84:CD85"/>
    <mergeCell ref="CE84:CK85"/>
    <mergeCell ref="CL84:CM85"/>
    <mergeCell ref="J86:K86"/>
    <mergeCell ref="L86:M86"/>
    <mergeCell ref="V86:W86"/>
    <mergeCell ref="BQ86:BU88"/>
    <mergeCell ref="CE86:CG86"/>
    <mergeCell ref="F79:K79"/>
    <mergeCell ref="CE79:CK79"/>
    <mergeCell ref="CE80:CK80"/>
    <mergeCell ref="CE81:CK81"/>
    <mergeCell ref="BV82:CD83"/>
    <mergeCell ref="CE82:CK83"/>
    <mergeCell ref="AV77:AY78"/>
    <mergeCell ref="AZ77:BC78"/>
    <mergeCell ref="BD77:BG78"/>
    <mergeCell ref="BH77:BN78"/>
    <mergeCell ref="BQ78:BU83"/>
    <mergeCell ref="CE78:CK78"/>
    <mergeCell ref="BH76:BN76"/>
    <mergeCell ref="BV76:CD77"/>
    <mergeCell ref="CE76:CK77"/>
    <mergeCell ref="CL76:CM77"/>
    <mergeCell ref="J77:K77"/>
    <mergeCell ref="Z77:AE78"/>
    <mergeCell ref="AF77:AI78"/>
    <mergeCell ref="AJ77:AM78"/>
    <mergeCell ref="AN77:AQ78"/>
    <mergeCell ref="AR77:AU78"/>
    <mergeCell ref="CE75:CK75"/>
    <mergeCell ref="J76:K76"/>
    <mergeCell ref="Z76:AA76"/>
    <mergeCell ref="AF76:AI76"/>
    <mergeCell ref="AJ76:AM76"/>
    <mergeCell ref="AN76:AQ76"/>
    <mergeCell ref="AR76:AU76"/>
    <mergeCell ref="AV76:AY76"/>
    <mergeCell ref="AZ76:BC76"/>
    <mergeCell ref="BD76:BG76"/>
    <mergeCell ref="CE74:CK74"/>
    <mergeCell ref="J75:K75"/>
    <mergeCell ref="T75:U75"/>
    <mergeCell ref="Z75:AA75"/>
    <mergeCell ref="AF75:AI75"/>
    <mergeCell ref="AJ75:AM75"/>
    <mergeCell ref="AN75:AQ75"/>
    <mergeCell ref="AR75:AU75"/>
    <mergeCell ref="AV75:AY75"/>
    <mergeCell ref="AZ75:BC75"/>
    <mergeCell ref="CE73:CK73"/>
    <mergeCell ref="J74:K74"/>
    <mergeCell ref="T74:U74"/>
    <mergeCell ref="Z74:AA74"/>
    <mergeCell ref="AF74:AI74"/>
    <mergeCell ref="AJ74:AM74"/>
    <mergeCell ref="AN74:AQ74"/>
    <mergeCell ref="AR74:AU74"/>
    <mergeCell ref="AV74:AY74"/>
    <mergeCell ref="AZ74:BC74"/>
    <mergeCell ref="AR73:AU73"/>
    <mergeCell ref="AV73:AY73"/>
    <mergeCell ref="AZ73:BC73"/>
    <mergeCell ref="BD73:BG73"/>
    <mergeCell ref="BH73:BN73"/>
    <mergeCell ref="BQ73:BU77"/>
    <mergeCell ref="BD74:BG74"/>
    <mergeCell ref="BH74:BN74"/>
    <mergeCell ref="BD75:BG75"/>
    <mergeCell ref="BH75:BN75"/>
    <mergeCell ref="AV72:AY72"/>
    <mergeCell ref="AZ72:BC72"/>
    <mergeCell ref="BD72:BG72"/>
    <mergeCell ref="BH72:BN72"/>
    <mergeCell ref="J73:K73"/>
    <mergeCell ref="T73:U73"/>
    <mergeCell ref="Z73:AA73"/>
    <mergeCell ref="AF73:AI73"/>
    <mergeCell ref="AJ73:AM73"/>
    <mergeCell ref="AN73:AQ73"/>
    <mergeCell ref="AZ71:BC71"/>
    <mergeCell ref="BD71:BG71"/>
    <mergeCell ref="BH71:BN71"/>
    <mergeCell ref="BQ71:CM72"/>
    <mergeCell ref="J72:K72"/>
    <mergeCell ref="Z72:AA72"/>
    <mergeCell ref="AF72:AI72"/>
    <mergeCell ref="AJ72:AM72"/>
    <mergeCell ref="AN72:AQ72"/>
    <mergeCell ref="AR72:AU72"/>
    <mergeCell ref="BD70:BG70"/>
    <mergeCell ref="BH70:BN70"/>
    <mergeCell ref="J71:K71"/>
    <mergeCell ref="T71:U71"/>
    <mergeCell ref="Z71:AA71"/>
    <mergeCell ref="AF71:AI71"/>
    <mergeCell ref="AJ71:AM71"/>
    <mergeCell ref="AN71:AQ71"/>
    <mergeCell ref="AR71:AU71"/>
    <mergeCell ref="AV71:AY71"/>
    <mergeCell ref="J70:K70"/>
    <mergeCell ref="T70:U70"/>
    <mergeCell ref="Z70:AA70"/>
    <mergeCell ref="AF70:AI70"/>
    <mergeCell ref="AJ70:AM70"/>
    <mergeCell ref="AN70:AQ70"/>
    <mergeCell ref="BY68:CM70"/>
    <mergeCell ref="T69:U69"/>
    <mergeCell ref="Z69:AA69"/>
    <mergeCell ref="AF69:AI69"/>
    <mergeCell ref="AJ69:AM69"/>
    <mergeCell ref="AN69:AQ69"/>
    <mergeCell ref="AR69:AU69"/>
    <mergeCell ref="AV69:AY69"/>
    <mergeCell ref="AZ69:BC69"/>
    <mergeCell ref="BD69:BG69"/>
    <mergeCell ref="AR68:AU68"/>
    <mergeCell ref="AV68:AY68"/>
    <mergeCell ref="AZ68:BC68"/>
    <mergeCell ref="BD68:BG68"/>
    <mergeCell ref="BH68:BN68"/>
    <mergeCell ref="BQ68:BX70"/>
    <mergeCell ref="BH69:BN69"/>
    <mergeCell ref="AR70:AU70"/>
    <mergeCell ref="AV70:AY70"/>
    <mergeCell ref="AZ70:BC70"/>
    <mergeCell ref="J68:M68"/>
    <mergeCell ref="T68:U68"/>
    <mergeCell ref="Z68:AA68"/>
    <mergeCell ref="AF68:AI68"/>
    <mergeCell ref="AJ68:AM68"/>
    <mergeCell ref="AN68:AQ68"/>
    <mergeCell ref="BY66:CM67"/>
    <mergeCell ref="T67:U67"/>
    <mergeCell ref="Z67:AA67"/>
    <mergeCell ref="AF67:AI67"/>
    <mergeCell ref="AJ67:AM67"/>
    <mergeCell ref="AN67:AQ67"/>
    <mergeCell ref="AR67:AU67"/>
    <mergeCell ref="AV67:AY67"/>
    <mergeCell ref="AZ67:BC67"/>
    <mergeCell ref="BD67:BG67"/>
    <mergeCell ref="BD65:BG66"/>
    <mergeCell ref="BH65:BN66"/>
    <mergeCell ref="I66:J66"/>
    <mergeCell ref="T66:U66"/>
    <mergeCell ref="V66:W66"/>
    <mergeCell ref="BQ66:BX67"/>
    <mergeCell ref="BH67:BN67"/>
    <mergeCell ref="BY64:CM65"/>
    <mergeCell ref="I65:J65"/>
    <mergeCell ref="Z65:AA66"/>
    <mergeCell ref="AB65:AE66"/>
    <mergeCell ref="AF65:AI66"/>
    <mergeCell ref="AJ65:AM66"/>
    <mergeCell ref="AN65:AQ66"/>
    <mergeCell ref="AR65:AU66"/>
    <mergeCell ref="AV65:AY66"/>
    <mergeCell ref="AZ65:BC66"/>
    <mergeCell ref="BY60:CM61"/>
    <mergeCell ref="J61:K61"/>
    <mergeCell ref="AM61:AN61"/>
    <mergeCell ref="AY61:AZ61"/>
    <mergeCell ref="BQ62:BX63"/>
    <mergeCell ref="BY62:CM63"/>
    <mergeCell ref="Z63:BN64"/>
    <mergeCell ref="K64:L64"/>
    <mergeCell ref="U64:V64"/>
    <mergeCell ref="BQ64:BX65"/>
    <mergeCell ref="J58:K58"/>
    <mergeCell ref="BQ58:BX59"/>
    <mergeCell ref="BY58:CM59"/>
    <mergeCell ref="AM59:AN59"/>
    <mergeCell ref="BJ59:BK59"/>
    <mergeCell ref="J60:K60"/>
    <mergeCell ref="AM60:AN60"/>
    <mergeCell ref="AY60:AZ60"/>
    <mergeCell ref="BJ60:BK60"/>
    <mergeCell ref="BQ60:BX61"/>
    <mergeCell ref="J56:K56"/>
    <mergeCell ref="AM56:AN56"/>
    <mergeCell ref="AY56:AZ56"/>
    <mergeCell ref="BJ56:BK56"/>
    <mergeCell ref="BQ56:CM57"/>
    <mergeCell ref="J57:K57"/>
    <mergeCell ref="AM57:AN57"/>
    <mergeCell ref="AY57:AZ57"/>
    <mergeCell ref="BJ57:BK57"/>
    <mergeCell ref="Y54:AD54"/>
    <mergeCell ref="AM54:AN54"/>
    <mergeCell ref="AY54:AZ54"/>
    <mergeCell ref="BJ54:BK54"/>
    <mergeCell ref="J55:K55"/>
    <mergeCell ref="AM55:AN55"/>
    <mergeCell ref="AY55:AZ55"/>
    <mergeCell ref="BJ55:BK55"/>
    <mergeCell ref="BA52:BB52"/>
    <mergeCell ref="BJ52:BK52"/>
    <mergeCell ref="BL52:BM52"/>
    <mergeCell ref="J53:K53"/>
    <mergeCell ref="L53:M53"/>
    <mergeCell ref="P53:W55"/>
    <mergeCell ref="AM53:AN53"/>
    <mergeCell ref="AY53:AZ53"/>
    <mergeCell ref="BJ53:BK53"/>
    <mergeCell ref="J54:K54"/>
    <mergeCell ref="CD50:CE50"/>
    <mergeCell ref="K51:L51"/>
    <mergeCell ref="T51:U51"/>
    <mergeCell ref="AC51:AD51"/>
    <mergeCell ref="CD51:CE51"/>
    <mergeCell ref="T52:U52"/>
    <mergeCell ref="AC52:AD52"/>
    <mergeCell ref="AM52:AN52"/>
    <mergeCell ref="AO52:AP52"/>
    <mergeCell ref="AY52:AZ52"/>
    <mergeCell ref="AC47:AD47"/>
    <mergeCell ref="AC48:AD48"/>
    <mergeCell ref="CD48:CE48"/>
    <mergeCell ref="AC49:AD49"/>
    <mergeCell ref="CD49:CE49"/>
    <mergeCell ref="V50:W50"/>
    <mergeCell ref="AC50:AD50"/>
    <mergeCell ref="AN50:AO50"/>
    <mergeCell ref="AZ50:BA50"/>
    <mergeCell ref="BK50:BL50"/>
    <mergeCell ref="AC44:AD44"/>
    <mergeCell ref="BZ44:CE44"/>
    <mergeCell ref="E45:J45"/>
    <mergeCell ref="T45:U45"/>
    <mergeCell ref="AC45:AD45"/>
    <mergeCell ref="AL45:AM46"/>
    <mergeCell ref="BF45:BK45"/>
    <mergeCell ref="T46:U46"/>
    <mergeCell ref="AC46:AD46"/>
    <mergeCell ref="I42:J42"/>
    <mergeCell ref="T42:U42"/>
    <mergeCell ref="BJ42:BK42"/>
    <mergeCell ref="CD42:CE42"/>
    <mergeCell ref="I43:J43"/>
    <mergeCell ref="T43:U43"/>
    <mergeCell ref="AC43:AD43"/>
    <mergeCell ref="BJ43:BK43"/>
    <mergeCell ref="CD40:CE40"/>
    <mergeCell ref="I41:J41"/>
    <mergeCell ref="T41:U41"/>
    <mergeCell ref="AN41:AO41"/>
    <mergeCell ref="BJ41:BK41"/>
    <mergeCell ref="CD41:CE41"/>
    <mergeCell ref="I40:J40"/>
    <mergeCell ref="T40:U40"/>
    <mergeCell ref="AN40:AO40"/>
    <mergeCell ref="AY40:AZ40"/>
    <mergeCell ref="BJ40:BK40"/>
    <mergeCell ref="BT40:BU40"/>
    <mergeCell ref="CD38:CE38"/>
    <mergeCell ref="I39:J39"/>
    <mergeCell ref="T39:U39"/>
    <mergeCell ref="AN39:AO39"/>
    <mergeCell ref="AY39:AZ39"/>
    <mergeCell ref="BJ39:BK39"/>
    <mergeCell ref="BT39:BU39"/>
    <mergeCell ref="CD39:CE39"/>
    <mergeCell ref="I38:J38"/>
    <mergeCell ref="T38:U38"/>
    <mergeCell ref="V38:W38"/>
    <mergeCell ref="BA38:BB38"/>
    <mergeCell ref="BJ38:BK38"/>
    <mergeCell ref="BT38:BU38"/>
    <mergeCell ref="U36:V36"/>
    <mergeCell ref="AN36:AO36"/>
    <mergeCell ref="BJ36:BK36"/>
    <mergeCell ref="BV36:BW36"/>
    <mergeCell ref="CD36:CE36"/>
    <mergeCell ref="I37:J37"/>
    <mergeCell ref="BJ37:BK37"/>
    <mergeCell ref="BT37:BU37"/>
    <mergeCell ref="CD37:CE37"/>
    <mergeCell ref="BZ31:CG31"/>
    <mergeCell ref="AN32:AO32"/>
    <mergeCell ref="BH32:BI32"/>
    <mergeCell ref="AN33:AO33"/>
    <mergeCell ref="AN34:AO34"/>
    <mergeCell ref="AN35:AO35"/>
    <mergeCell ref="T30:U30"/>
    <mergeCell ref="AX30:AY30"/>
    <mergeCell ref="T31:U31"/>
    <mergeCell ref="AN31:AO31"/>
    <mergeCell ref="AP31:AQ31"/>
    <mergeCell ref="BH31:BI31"/>
    <mergeCell ref="AZ28:BA28"/>
    <mergeCell ref="BH28:BI28"/>
    <mergeCell ref="V29:W29"/>
    <mergeCell ref="AO29:AP29"/>
    <mergeCell ref="AX29:AY29"/>
    <mergeCell ref="BH29:BI29"/>
    <mergeCell ref="BH24:BI24"/>
    <mergeCell ref="BJ24:BK24"/>
    <mergeCell ref="T25:U25"/>
    <mergeCell ref="BH25:BI25"/>
    <mergeCell ref="BH26:BI26"/>
    <mergeCell ref="BH27:BI27"/>
    <mergeCell ref="G23:H23"/>
    <mergeCell ref="T23:U23"/>
    <mergeCell ref="AM23:AN23"/>
    <mergeCell ref="T24:U24"/>
    <mergeCell ref="AM24:AN24"/>
    <mergeCell ref="AT24:AY24"/>
    <mergeCell ref="I21:J21"/>
    <mergeCell ref="Z21:AE21"/>
    <mergeCell ref="AN21:AO21"/>
    <mergeCell ref="AX21:AY21"/>
    <mergeCell ref="BT21:BU21"/>
    <mergeCell ref="G22:H22"/>
    <mergeCell ref="T22:U22"/>
    <mergeCell ref="AX22:AY22"/>
    <mergeCell ref="BI22:BJ22"/>
    <mergeCell ref="BT18:BU18"/>
    <mergeCell ref="T19:U19"/>
    <mergeCell ref="AD19:AE19"/>
    <mergeCell ref="AP19:AQ19"/>
    <mergeCell ref="AX19:AY19"/>
    <mergeCell ref="T20:U20"/>
    <mergeCell ref="AN20:AO20"/>
    <mergeCell ref="AX20:AY20"/>
    <mergeCell ref="BT20:BU20"/>
    <mergeCell ref="H17:I17"/>
    <mergeCell ref="T17:U17"/>
    <mergeCell ref="AD17:AE17"/>
    <mergeCell ref="AX17:AY17"/>
    <mergeCell ref="BD17:BE18"/>
    <mergeCell ref="BT17:BU17"/>
    <mergeCell ref="H18:I18"/>
    <mergeCell ref="T18:U18"/>
    <mergeCell ref="AD18:AE18"/>
    <mergeCell ref="AX18:AY18"/>
    <mergeCell ref="AX15:AY15"/>
    <mergeCell ref="BT15:BU15"/>
    <mergeCell ref="T16:U16"/>
    <mergeCell ref="AD16:AE16"/>
    <mergeCell ref="AX16:AY16"/>
    <mergeCell ref="BT16:BU16"/>
    <mergeCell ref="H14:I14"/>
    <mergeCell ref="AD14:AE14"/>
    <mergeCell ref="AN14:AO14"/>
    <mergeCell ref="AX14:AY14"/>
    <mergeCell ref="BT14:BU14"/>
    <mergeCell ref="H15:I15"/>
    <mergeCell ref="T15:U15"/>
    <mergeCell ref="V15:W15"/>
    <mergeCell ref="AD15:AE15"/>
    <mergeCell ref="AN15:AO15"/>
    <mergeCell ref="BU11:BV11"/>
    <mergeCell ref="H12:I12"/>
    <mergeCell ref="AD12:AE12"/>
    <mergeCell ref="AN12:AO12"/>
    <mergeCell ref="H13:I13"/>
    <mergeCell ref="U13:V13"/>
    <mergeCell ref="AD13:AE13"/>
    <mergeCell ref="BT13:BU13"/>
    <mergeCell ref="BV13:BW13"/>
    <mergeCell ref="AT9:BA9"/>
    <mergeCell ref="H10:I10"/>
    <mergeCell ref="J10:K10"/>
    <mergeCell ref="AD10:AE10"/>
    <mergeCell ref="AN10:AO10"/>
    <mergeCell ref="H11:I11"/>
    <mergeCell ref="AD11:AE11"/>
    <mergeCell ref="AN11:AO11"/>
    <mergeCell ref="AN7:AO7"/>
    <mergeCell ref="AP7:AQ7"/>
    <mergeCell ref="I8:J8"/>
    <mergeCell ref="AD8:AG8"/>
    <mergeCell ref="AN8:AO8"/>
    <mergeCell ref="AN9:AO9"/>
    <mergeCell ref="CR1:CU4"/>
    <mergeCell ref="AE4:AF4"/>
    <mergeCell ref="BQ4:BR4"/>
    <mergeCell ref="AC5:AD5"/>
    <mergeCell ref="AO5:AP5"/>
    <mergeCell ref="CR5:CR7"/>
    <mergeCell ref="CS5:CS7"/>
    <mergeCell ref="CT5:CT7"/>
    <mergeCell ref="CU5:CU7"/>
    <mergeCell ref="AC6:AD6"/>
  </mergeCells>
  <conditionalFormatting sqref="BQ84:CM85">
    <cfRule type="expression" priority="20" dxfId="204" stopIfTrue="1">
      <formula>$CE$84&lt;0</formula>
    </cfRule>
    <cfRule type="expression" priority="21" dxfId="205" stopIfTrue="1">
      <formula>$CE$84=0</formula>
    </cfRule>
  </conditionalFormatting>
  <conditionalFormatting sqref="V86">
    <cfRule type="expression" priority="18" dxfId="206" stopIfTrue="1">
      <formula>V86="AUS"</formula>
    </cfRule>
    <cfRule type="expression" priority="19" dxfId="207" stopIfTrue="1">
      <formula>V86="AN"</formula>
    </cfRule>
  </conditionalFormatting>
  <conditionalFormatting sqref="V29">
    <cfRule type="expression" priority="10" dxfId="206" stopIfTrue="1">
      <formula>V29="AUS"</formula>
    </cfRule>
    <cfRule type="expression" priority="11" dxfId="207" stopIfTrue="1">
      <formula>V29="AN"</formula>
    </cfRule>
  </conditionalFormatting>
  <conditionalFormatting sqref="V50">
    <cfRule type="expression" priority="16" dxfId="206" stopIfTrue="1">
      <formula>V50="AUS"</formula>
    </cfRule>
    <cfRule type="expression" priority="17" dxfId="207" stopIfTrue="1">
      <formula>V50="AN"</formula>
    </cfRule>
  </conditionalFormatting>
  <conditionalFormatting sqref="AZ28">
    <cfRule type="expression" priority="14" dxfId="206" stopIfTrue="1">
      <formula>AZ28="AUS"</formula>
    </cfRule>
    <cfRule type="expression" priority="15" dxfId="207" stopIfTrue="1">
      <formula>AZ28="AN"</formula>
    </cfRule>
  </conditionalFormatting>
  <conditionalFormatting sqref="AP19">
    <cfRule type="expression" priority="12" dxfId="206" stopIfTrue="1">
      <formula>AP19="AUS"</formula>
    </cfRule>
    <cfRule type="expression" priority="13" dxfId="207" stopIfTrue="1">
      <formula>AP19="AN"</formula>
    </cfRule>
  </conditionalFormatting>
  <conditionalFormatting sqref="BA38">
    <cfRule type="expression" priority="8" dxfId="206" stopIfTrue="1">
      <formula>BA38="AUS"</formula>
    </cfRule>
    <cfRule type="expression" priority="9" dxfId="207" stopIfTrue="1">
      <formula>BA38="AN"</formula>
    </cfRule>
  </conditionalFormatting>
  <conditionalFormatting sqref="BV36">
    <cfRule type="expression" priority="6" dxfId="206" stopIfTrue="1">
      <formula>BV36="AUS"</formula>
    </cfRule>
    <cfRule type="expression" priority="7" dxfId="207" stopIfTrue="1">
      <formula>BV36="AN"</formula>
    </cfRule>
  </conditionalFormatting>
  <conditionalFormatting sqref="BC49:BC52 AQ49:AQ53 AR38:AR45 AS39:AS41 AT40 V60:W62 AR50:AR52 W57 V57:V59 X62">
    <cfRule type="expression" priority="5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2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23" dxfId="1" stopIfTrue="1">
      <formula>$BF$45&lt;&gt;"unbegrenzt"</formula>
    </cfRule>
  </conditionalFormatting>
  <conditionalFormatting sqref="BL22:BL25 BM23:BM26 BN24:BN25 BX15:BX17">
    <cfRule type="expression" priority="24" dxfId="2" stopIfTrue="1">
      <formula>$BH$32&lt;0</formula>
    </cfRule>
    <cfRule type="expression" priority="25" dxfId="1" stopIfTrue="1">
      <formula>$AT$24&lt;&gt;"unbegrenzt"</formula>
    </cfRule>
  </conditionalFormatting>
  <conditionalFormatting sqref="L25:O25 M24:O24 N22:O23 M20:N20 O16:O17 C8:C10 O21 M18:O19">
    <cfRule type="expression" priority="27" dxfId="1" stopIfTrue="1">
      <formula>$Z$21&lt;&gt;"unbegrenzt"</formula>
    </cfRule>
  </conditionalFormatting>
  <conditionalFormatting sqref="L25:O25 M24:O24 N22:O23 M20:N20 O16:O17 O21 M18:O19">
    <cfRule type="expression" priority="26" dxfId="2" stopIfTrue="1">
      <formula>$T$25&lt;0</formula>
    </cfRule>
  </conditionalFormatting>
  <conditionalFormatting sqref="K81:O81 N82:U82 Q81:T81 U83 S83 P83">
    <cfRule type="expression" priority="28" dxfId="2" stopIfTrue="1">
      <formula>$J$94&lt;0</formula>
    </cfRule>
    <cfRule type="expression" priority="29" dxfId="1" stopIfTrue="1">
      <formula>$F$79&lt;&gt;"unbegrenzt"</formula>
    </cfRule>
  </conditionalFormatting>
  <conditionalFormatting sqref="M36:N36 N34:N35 O33:O34 P33:R33">
    <cfRule type="expression" priority="30" dxfId="2" stopIfTrue="1">
      <formula>$T$46&lt;0</formula>
    </cfRule>
    <cfRule type="expression" priority="31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32" dxfId="2" stopIfTrue="1">
      <formula>$BJ$60&lt;0</formula>
    </cfRule>
  </conditionalFormatting>
  <conditionalFormatting sqref="AR9">
    <cfRule type="expression" priority="33" dxfId="2" stopIfTrue="1">
      <formula>$AN$15&lt;0</formula>
    </cfRule>
    <cfRule type="expression" priority="34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T126"/>
  <sheetViews>
    <sheetView zoomScale="70" zoomScaleNormal="70" zoomScalePageLayoutView="0" workbookViewId="0" topLeftCell="A39">
      <selection activeCell="D21" sqref="D21"/>
    </sheetView>
  </sheetViews>
  <sheetFormatPr defaultColWidth="11.421875" defaultRowHeight="15"/>
  <cols>
    <col min="1" max="1" width="10.00390625" style="56" customWidth="1"/>
    <col min="2" max="2" width="2.421875" style="56" customWidth="1"/>
    <col min="3" max="44" width="3.57421875" style="56" customWidth="1"/>
    <col min="45" max="45" width="3.421875" style="56" customWidth="1"/>
    <col min="46" max="62" width="3.8515625" style="56" customWidth="1"/>
    <col min="63" max="63" width="3.421875" style="56" customWidth="1"/>
    <col min="64" max="67" width="3.8515625" style="56" customWidth="1"/>
    <col min="68" max="68" width="3.421875" style="56" customWidth="1"/>
    <col min="69" max="95" width="3.57421875" style="56" customWidth="1"/>
    <col min="96" max="100" width="12.7109375" style="56" customWidth="1"/>
    <col min="101" max="102" width="13.7109375" style="56" customWidth="1"/>
    <col min="103" max="16384" width="11.421875" style="56" customWidth="1"/>
  </cols>
  <sheetData>
    <row r="1" spans="1:99" ht="13.5" customHeight="1">
      <c r="A1" s="8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7"/>
      <c r="CR1" s="174" t="s">
        <v>104</v>
      </c>
      <c r="CS1" s="175"/>
      <c r="CT1" s="175"/>
      <c r="CU1" s="176"/>
    </row>
    <row r="2" spans="1:124" ht="18" customHeight="1">
      <c r="A2" s="84"/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7"/>
      <c r="CN2" s="84"/>
      <c r="CO2" s="36"/>
      <c r="CP2" s="36"/>
      <c r="CQ2" s="36"/>
      <c r="CR2" s="177"/>
      <c r="CS2" s="178"/>
      <c r="CT2" s="178"/>
      <c r="CU2" s="179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ht="18" customHeight="1">
      <c r="A3" s="84"/>
      <c r="B3" s="3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2" t="s">
        <v>142</v>
      </c>
      <c r="AA3" s="23"/>
      <c r="AB3" s="23" t="s">
        <v>134</v>
      </c>
      <c r="AC3" s="23"/>
      <c r="AD3" s="23"/>
      <c r="AE3" s="23"/>
      <c r="AF3" s="24"/>
      <c r="AG3" s="59"/>
      <c r="AH3" s="59"/>
      <c r="AI3" s="59"/>
      <c r="AJ3" s="28" t="s">
        <v>99</v>
      </c>
      <c r="AK3" s="29"/>
      <c r="AL3" s="29"/>
      <c r="AM3" s="30" t="s">
        <v>147</v>
      </c>
      <c r="AN3" s="30"/>
      <c r="AO3" s="30"/>
      <c r="AP3" s="30"/>
      <c r="AQ3" s="31"/>
      <c r="AS3" s="59"/>
      <c r="AT3" s="59"/>
      <c r="BC3" s="59"/>
      <c r="BD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108"/>
      <c r="CN3" s="84"/>
      <c r="CO3" s="36"/>
      <c r="CP3" s="36"/>
      <c r="CQ3" s="36"/>
      <c r="CR3" s="177"/>
      <c r="CS3" s="178"/>
      <c r="CT3" s="178"/>
      <c r="CU3" s="179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ht="16.5" customHeight="1">
      <c r="A4" s="84"/>
      <c r="B4" s="36"/>
      <c r="D4" s="103"/>
      <c r="E4" s="103"/>
      <c r="F4" s="104"/>
      <c r="Z4" s="6" t="s">
        <v>135</v>
      </c>
      <c r="AA4" s="7"/>
      <c r="AB4" s="9"/>
      <c r="AC4" s="9"/>
      <c r="AD4" s="9"/>
      <c r="AE4" s="215"/>
      <c r="AF4" s="216"/>
      <c r="AJ4" s="32"/>
      <c r="AK4" s="33"/>
      <c r="AL4" s="33"/>
      <c r="AM4" s="34" t="s">
        <v>79</v>
      </c>
      <c r="AN4" s="34"/>
      <c r="AO4" s="34"/>
      <c r="AP4" s="34"/>
      <c r="AQ4" s="35"/>
      <c r="BN4" s="135"/>
      <c r="BO4" s="135"/>
      <c r="BP4" s="135"/>
      <c r="BQ4" s="223"/>
      <c r="BR4" s="223"/>
      <c r="BS4" s="135"/>
      <c r="BT4" s="135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108"/>
      <c r="CN4" s="84"/>
      <c r="CO4" s="36"/>
      <c r="CP4" s="36"/>
      <c r="CQ4" s="36"/>
      <c r="CR4" s="180"/>
      <c r="CS4" s="181"/>
      <c r="CT4" s="181"/>
      <c r="CU4" s="182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</row>
    <row r="5" spans="1:124" ht="16.5" customHeight="1">
      <c r="A5" s="84"/>
      <c r="B5" s="36"/>
      <c r="Z5" s="45" t="s">
        <v>0</v>
      </c>
      <c r="AA5" s="43"/>
      <c r="AB5" s="151"/>
      <c r="AC5" s="211">
        <v>200</v>
      </c>
      <c r="AD5" s="211"/>
      <c r="AE5" s="43" t="s">
        <v>4</v>
      </c>
      <c r="AF5" s="44"/>
      <c r="AJ5" s="6" t="s">
        <v>8</v>
      </c>
      <c r="AK5" s="7"/>
      <c r="AL5" s="9"/>
      <c r="AM5" s="9"/>
      <c r="AN5" s="9"/>
      <c r="AO5" s="212">
        <v>50</v>
      </c>
      <c r="AP5" s="212"/>
      <c r="AQ5" s="93" t="s">
        <v>9</v>
      </c>
      <c r="AX5" s="64"/>
      <c r="AY5" s="64"/>
      <c r="AZ5" s="64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108"/>
      <c r="CN5" s="84"/>
      <c r="CO5" s="36"/>
      <c r="CP5" s="36"/>
      <c r="CQ5" s="36"/>
      <c r="CR5" s="264" t="s">
        <v>55</v>
      </c>
      <c r="CS5" s="261" t="s">
        <v>53</v>
      </c>
      <c r="CT5" s="261" t="s">
        <v>52</v>
      </c>
      <c r="CU5" s="261" t="s">
        <v>51</v>
      </c>
      <c r="CV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ht="16.5" customHeight="1">
      <c r="A6" s="84"/>
      <c r="B6" s="36"/>
      <c r="D6" s="159" t="s">
        <v>130</v>
      </c>
      <c r="E6" s="160"/>
      <c r="F6" s="160"/>
      <c r="G6" s="161" t="s">
        <v>103</v>
      </c>
      <c r="H6" s="161"/>
      <c r="I6" s="161"/>
      <c r="J6" s="161"/>
      <c r="K6" s="162"/>
      <c r="Z6" s="6" t="s">
        <v>1</v>
      </c>
      <c r="AA6" s="7"/>
      <c r="AB6" s="7"/>
      <c r="AC6" s="211">
        <v>0</v>
      </c>
      <c r="AD6" s="211"/>
      <c r="AE6" s="7" t="s">
        <v>4</v>
      </c>
      <c r="AF6" s="8"/>
      <c r="AJ6" s="45" t="s">
        <v>156</v>
      </c>
      <c r="AK6" s="7"/>
      <c r="AL6" s="7"/>
      <c r="AM6" s="7"/>
      <c r="AN6" s="9"/>
      <c r="AO6" s="9"/>
      <c r="AP6" s="7"/>
      <c r="AQ6" s="8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108"/>
      <c r="CN6" s="84"/>
      <c r="CO6" s="36"/>
      <c r="CP6" s="36"/>
      <c r="CQ6" s="36"/>
      <c r="CR6" s="265"/>
      <c r="CS6" s="262"/>
      <c r="CT6" s="262"/>
      <c r="CU6" s="262"/>
      <c r="CV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</row>
    <row r="7" spans="1:124" ht="16.5" customHeight="1">
      <c r="A7" s="84"/>
      <c r="B7" s="36"/>
      <c r="C7" s="36"/>
      <c r="D7" s="163"/>
      <c r="E7" s="164"/>
      <c r="F7" s="164"/>
      <c r="G7" s="165" t="s">
        <v>84</v>
      </c>
      <c r="H7" s="165"/>
      <c r="I7" s="165"/>
      <c r="J7" s="165"/>
      <c r="K7" s="166"/>
      <c r="AJ7" s="27" t="s">
        <v>15</v>
      </c>
      <c r="AK7" s="13"/>
      <c r="AL7" s="13"/>
      <c r="AM7" s="13"/>
      <c r="AN7" s="210">
        <f>IF(AP7="Global",BY64,AN8)</f>
        <v>0.45</v>
      </c>
      <c r="AO7" s="210"/>
      <c r="AP7" s="186" t="s">
        <v>37</v>
      </c>
      <c r="AQ7" s="187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108"/>
      <c r="CN7" s="84"/>
      <c r="CO7" s="36"/>
      <c r="CP7" s="36"/>
      <c r="CQ7" s="36"/>
      <c r="CR7" s="266"/>
      <c r="CS7" s="263"/>
      <c r="CT7" s="263"/>
      <c r="CU7" s="263"/>
      <c r="CV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1:124" ht="16.5" customHeight="1">
      <c r="A8" s="84"/>
      <c r="B8" s="36"/>
      <c r="C8" s="133"/>
      <c r="D8" s="6" t="s">
        <v>8</v>
      </c>
      <c r="E8" s="7"/>
      <c r="F8" s="9"/>
      <c r="G8" s="9"/>
      <c r="H8" s="9"/>
      <c r="I8" s="212">
        <v>120</v>
      </c>
      <c r="J8" s="212"/>
      <c r="K8" s="93" t="s">
        <v>9</v>
      </c>
      <c r="Y8" s="105"/>
      <c r="Z8" s="37"/>
      <c r="AA8" s="37"/>
      <c r="AB8" s="64"/>
      <c r="AC8" s="64"/>
      <c r="AD8" s="336" t="s">
        <v>98</v>
      </c>
      <c r="AE8" s="336"/>
      <c r="AF8" s="336"/>
      <c r="AG8" s="336"/>
      <c r="AJ8" s="6" t="s">
        <v>16</v>
      </c>
      <c r="AK8" s="7"/>
      <c r="AL8" s="7"/>
      <c r="AM8" s="7"/>
      <c r="AN8" s="218"/>
      <c r="AO8" s="218"/>
      <c r="AP8" s="7"/>
      <c r="AQ8" s="8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108"/>
      <c r="CN8" s="84"/>
      <c r="CO8" s="36"/>
      <c r="CP8" s="36"/>
      <c r="CQ8" s="36"/>
      <c r="CR8" s="98">
        <v>0</v>
      </c>
      <c r="CS8" s="99">
        <f aca="true" t="shared" si="0" ref="CS8:CS71">$BY$60-CT8-CU8</f>
        <v>50</v>
      </c>
      <c r="CT8" s="65">
        <f aca="true" t="shared" si="1" ref="CT8:CT71">SUMIF($AJ$67:$AM$76,"&gt;"&amp;CR8,$AF$67:$AI$76)</f>
        <v>6080</v>
      </c>
      <c r="CU8" s="65">
        <f aca="true" t="shared" si="2" ref="CU8:CU71">SUMIF($AJ$67:$AM$76,"&lt;"&amp;CR8,$AF$67:$AI$76)</f>
        <v>0</v>
      </c>
      <c r="CV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</row>
    <row r="9" spans="1:124" ht="16.5" customHeight="1">
      <c r="A9" s="84"/>
      <c r="B9" s="36"/>
      <c r="C9" s="133"/>
      <c r="D9" s="45" t="s">
        <v>139</v>
      </c>
      <c r="E9" s="7"/>
      <c r="F9" s="7"/>
      <c r="G9" s="7"/>
      <c r="H9" s="9"/>
      <c r="I9" s="9"/>
      <c r="J9" s="7"/>
      <c r="K9" s="8"/>
      <c r="Z9" s="15" t="s">
        <v>132</v>
      </c>
      <c r="AA9" s="16"/>
      <c r="AB9" s="16" t="s">
        <v>121</v>
      </c>
      <c r="AC9" s="17"/>
      <c r="AD9" s="17"/>
      <c r="AE9" s="17"/>
      <c r="AF9" s="17"/>
      <c r="AG9" s="18"/>
      <c r="AJ9" s="10" t="s">
        <v>17</v>
      </c>
      <c r="AK9" s="11"/>
      <c r="AL9" s="14"/>
      <c r="AM9" s="14"/>
      <c r="AN9" s="213">
        <f>AN10</f>
        <v>0</v>
      </c>
      <c r="AO9" s="213"/>
      <c r="AP9" s="11" t="s">
        <v>4</v>
      </c>
      <c r="AQ9" s="12"/>
      <c r="AR9" s="129"/>
      <c r="AT9" s="171" t="s">
        <v>178</v>
      </c>
      <c r="AU9" s="172"/>
      <c r="AV9" s="172"/>
      <c r="AW9" s="172"/>
      <c r="AX9" s="172"/>
      <c r="AY9" s="172"/>
      <c r="AZ9" s="172"/>
      <c r="BA9" s="173"/>
      <c r="BP9" s="28" t="s">
        <v>128</v>
      </c>
      <c r="BQ9" s="29"/>
      <c r="BR9" s="29"/>
      <c r="BS9" s="30" t="s">
        <v>150</v>
      </c>
      <c r="BT9" s="30"/>
      <c r="BU9" s="30"/>
      <c r="BV9" s="30"/>
      <c r="BW9" s="31"/>
      <c r="CG9" s="59"/>
      <c r="CH9" s="59"/>
      <c r="CI9" s="59"/>
      <c r="CJ9" s="59"/>
      <c r="CK9" s="59"/>
      <c r="CL9" s="59"/>
      <c r="CM9" s="108"/>
      <c r="CN9" s="84"/>
      <c r="CO9" s="36"/>
      <c r="CP9" s="36"/>
      <c r="CQ9" s="36"/>
      <c r="CR9" s="98">
        <v>0.1</v>
      </c>
      <c r="CS9" s="99">
        <f t="shared" si="0"/>
        <v>0</v>
      </c>
      <c r="CT9" s="65">
        <f t="shared" si="1"/>
        <v>6080</v>
      </c>
      <c r="CU9" s="65">
        <f t="shared" si="2"/>
        <v>50</v>
      </c>
      <c r="CV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</row>
    <row r="10" spans="1:124" ht="16.5" customHeight="1">
      <c r="A10" s="84"/>
      <c r="B10" s="36"/>
      <c r="C10" s="133"/>
      <c r="D10" s="27" t="s">
        <v>15</v>
      </c>
      <c r="E10" s="13"/>
      <c r="F10" s="13"/>
      <c r="G10" s="13"/>
      <c r="H10" s="210">
        <f>IF(J10="Global",BY64,H11)</f>
        <v>0.45</v>
      </c>
      <c r="I10" s="210"/>
      <c r="J10" s="186" t="s">
        <v>37</v>
      </c>
      <c r="K10" s="187"/>
      <c r="Z10" s="6" t="s">
        <v>2</v>
      </c>
      <c r="AA10" s="7"/>
      <c r="AB10" s="9"/>
      <c r="AC10" s="9"/>
      <c r="AD10" s="212">
        <v>150</v>
      </c>
      <c r="AE10" s="212"/>
      <c r="AF10" s="7" t="s">
        <v>10</v>
      </c>
      <c r="AG10" s="8"/>
      <c r="AJ10" s="45" t="s">
        <v>127</v>
      </c>
      <c r="AK10" s="43"/>
      <c r="AL10" s="58"/>
      <c r="AM10" s="58"/>
      <c r="AN10" s="211">
        <f>IF(Z21&gt;BY62,AN21,0)</f>
        <v>0</v>
      </c>
      <c r="AO10" s="211"/>
      <c r="AP10" s="43" t="s">
        <v>4</v>
      </c>
      <c r="AQ10" s="8"/>
      <c r="BP10" s="32"/>
      <c r="BQ10" s="33"/>
      <c r="BR10" s="33"/>
      <c r="BS10" s="34" t="s">
        <v>82</v>
      </c>
      <c r="BT10" s="34"/>
      <c r="BU10" s="34"/>
      <c r="BV10" s="34"/>
      <c r="BW10" s="35"/>
      <c r="CG10" s="59"/>
      <c r="CH10" s="59"/>
      <c r="CI10" s="59"/>
      <c r="CJ10" s="59"/>
      <c r="CK10" s="59"/>
      <c r="CL10" s="59"/>
      <c r="CM10" s="108"/>
      <c r="CN10" s="84"/>
      <c r="CO10" s="36"/>
      <c r="CP10" s="36"/>
      <c r="CQ10" s="36"/>
      <c r="CR10" s="98">
        <v>0.2</v>
      </c>
      <c r="CS10" s="99">
        <f t="shared" si="0"/>
        <v>0</v>
      </c>
      <c r="CT10" s="65">
        <f t="shared" si="1"/>
        <v>6080</v>
      </c>
      <c r="CU10" s="65">
        <f t="shared" si="2"/>
        <v>50</v>
      </c>
      <c r="CV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</row>
    <row r="11" spans="1:124" ht="16.5" customHeight="1">
      <c r="A11" s="84"/>
      <c r="B11" s="36"/>
      <c r="C11" s="36"/>
      <c r="D11" s="6" t="s">
        <v>16</v>
      </c>
      <c r="E11" s="7"/>
      <c r="F11" s="7"/>
      <c r="G11" s="7"/>
      <c r="H11" s="218"/>
      <c r="I11" s="218"/>
      <c r="J11" s="7"/>
      <c r="K11" s="8"/>
      <c r="P11" s="28" t="s">
        <v>128</v>
      </c>
      <c r="Q11" s="29"/>
      <c r="R11" s="29"/>
      <c r="S11" s="30" t="s">
        <v>147</v>
      </c>
      <c r="T11" s="30"/>
      <c r="U11" s="30"/>
      <c r="V11" s="30"/>
      <c r="W11" s="31"/>
      <c r="Z11" s="6" t="s">
        <v>3</v>
      </c>
      <c r="AA11" s="7"/>
      <c r="AB11" s="7"/>
      <c r="AC11" s="7"/>
      <c r="AD11" s="212">
        <v>105</v>
      </c>
      <c r="AE11" s="212"/>
      <c r="AF11" s="7" t="s">
        <v>10</v>
      </c>
      <c r="AG11" s="8"/>
      <c r="AJ11" s="10" t="s">
        <v>18</v>
      </c>
      <c r="AK11" s="11"/>
      <c r="AL11" s="11"/>
      <c r="AM11" s="11"/>
      <c r="AN11" s="213">
        <f>AN14</f>
        <v>2.2230000000000003</v>
      </c>
      <c r="AO11" s="213"/>
      <c r="AP11" s="11" t="s">
        <v>4</v>
      </c>
      <c r="AQ11" s="12"/>
      <c r="BP11" s="6" t="s">
        <v>8</v>
      </c>
      <c r="BQ11" s="7"/>
      <c r="BR11" s="9"/>
      <c r="BS11" s="9"/>
      <c r="BT11" s="9"/>
      <c r="BU11" s="212">
        <v>110</v>
      </c>
      <c r="BV11" s="212"/>
      <c r="BW11" s="93" t="s">
        <v>9</v>
      </c>
      <c r="CG11" s="59"/>
      <c r="CH11" s="59"/>
      <c r="CI11" s="59"/>
      <c r="CJ11" s="59"/>
      <c r="CK11" s="59"/>
      <c r="CL11" s="59"/>
      <c r="CM11" s="108"/>
      <c r="CN11" s="84"/>
      <c r="CO11" s="36"/>
      <c r="CP11" s="36"/>
      <c r="CQ11" s="36"/>
      <c r="CR11" s="98">
        <v>0.3</v>
      </c>
      <c r="CS11" s="99">
        <f t="shared" si="0"/>
        <v>0</v>
      </c>
      <c r="CT11" s="65">
        <f t="shared" si="1"/>
        <v>6080</v>
      </c>
      <c r="CU11" s="65">
        <f t="shared" si="2"/>
        <v>50</v>
      </c>
      <c r="CV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ht="16.5" customHeight="1">
      <c r="A12" s="84"/>
      <c r="B12" s="36"/>
      <c r="C12" s="36"/>
      <c r="D12" s="10" t="s">
        <v>17</v>
      </c>
      <c r="E12" s="11"/>
      <c r="F12" s="14"/>
      <c r="G12" s="14"/>
      <c r="H12" s="213">
        <f>H13</f>
        <v>0</v>
      </c>
      <c r="I12" s="213"/>
      <c r="J12" s="11" t="s">
        <v>4</v>
      </c>
      <c r="K12" s="12"/>
      <c r="P12" s="32"/>
      <c r="Q12" s="33"/>
      <c r="R12" s="33"/>
      <c r="S12" s="34" t="s">
        <v>85</v>
      </c>
      <c r="T12" s="34"/>
      <c r="U12" s="34"/>
      <c r="V12" s="34"/>
      <c r="W12" s="35"/>
      <c r="Z12" s="10" t="s">
        <v>5</v>
      </c>
      <c r="AA12" s="11"/>
      <c r="AB12" s="11"/>
      <c r="AC12" s="11"/>
      <c r="AD12" s="213">
        <f>AD13+AD14</f>
        <v>52.749</v>
      </c>
      <c r="AE12" s="213"/>
      <c r="AF12" s="11" t="s">
        <v>4</v>
      </c>
      <c r="AG12" s="12"/>
      <c r="AJ12" s="90" t="s">
        <v>171</v>
      </c>
      <c r="AK12" s="91"/>
      <c r="AL12" s="91"/>
      <c r="AM12" s="91"/>
      <c r="AN12" s="214">
        <v>4.94</v>
      </c>
      <c r="AO12" s="214"/>
      <c r="AP12" s="91" t="s">
        <v>4</v>
      </c>
      <c r="AQ12" s="92"/>
      <c r="AT12" s="64"/>
      <c r="AU12" s="64"/>
      <c r="AX12" s="37" t="s">
        <v>96</v>
      </c>
      <c r="BP12" s="45" t="s">
        <v>140</v>
      </c>
      <c r="BQ12" s="7"/>
      <c r="BR12" s="7"/>
      <c r="BS12" s="7"/>
      <c r="BT12" s="9"/>
      <c r="BU12" s="9"/>
      <c r="BV12" s="7"/>
      <c r="BW12" s="8"/>
      <c r="CG12" s="59"/>
      <c r="CH12" s="59"/>
      <c r="CI12" s="59"/>
      <c r="CJ12" s="59"/>
      <c r="CK12" s="59"/>
      <c r="CL12" s="59"/>
      <c r="CM12" s="108"/>
      <c r="CN12" s="84"/>
      <c r="CO12" s="36"/>
      <c r="CP12" s="36"/>
      <c r="CQ12" s="36"/>
      <c r="CR12" s="98">
        <v>0.4</v>
      </c>
      <c r="CS12" s="99">
        <f t="shared" si="0"/>
        <v>0</v>
      </c>
      <c r="CT12" s="65">
        <f t="shared" si="1"/>
        <v>6080</v>
      </c>
      <c r="CU12" s="65">
        <f t="shared" si="2"/>
        <v>50</v>
      </c>
      <c r="CV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</row>
    <row r="13" spans="1:124" ht="16.5" customHeight="1">
      <c r="A13" s="84"/>
      <c r="B13" s="36"/>
      <c r="C13" s="36"/>
      <c r="D13" s="45" t="s">
        <v>132</v>
      </c>
      <c r="E13" s="7"/>
      <c r="F13" s="9"/>
      <c r="G13" s="9"/>
      <c r="H13" s="211">
        <f>IF(Z21&gt;$BY$62,AD17,0)</f>
        <v>0</v>
      </c>
      <c r="I13" s="211"/>
      <c r="J13" s="7" t="s">
        <v>4</v>
      </c>
      <c r="K13" s="8"/>
      <c r="P13" s="6" t="s">
        <v>8</v>
      </c>
      <c r="Q13" s="7"/>
      <c r="R13" s="9"/>
      <c r="S13" s="9"/>
      <c r="T13" s="9"/>
      <c r="U13" s="212">
        <v>1030</v>
      </c>
      <c r="V13" s="212"/>
      <c r="W13" s="93" t="s">
        <v>9</v>
      </c>
      <c r="Z13" s="6" t="s">
        <v>131</v>
      </c>
      <c r="AA13" s="7"/>
      <c r="AB13" s="9"/>
      <c r="AC13" s="9"/>
      <c r="AD13" s="211">
        <f>AX21</f>
        <v>52.749</v>
      </c>
      <c r="AE13" s="211"/>
      <c r="AF13" s="7" t="s">
        <v>4</v>
      </c>
      <c r="AG13" s="8"/>
      <c r="AJ13" s="168" t="s">
        <v>165</v>
      </c>
      <c r="AK13" s="91"/>
      <c r="AL13" s="91"/>
      <c r="AM13" s="91"/>
      <c r="AN13" s="121"/>
      <c r="AO13" s="121"/>
      <c r="AP13" s="91"/>
      <c r="AQ13" s="92"/>
      <c r="AT13" s="15" t="s">
        <v>131</v>
      </c>
      <c r="AU13" s="16"/>
      <c r="AV13" s="16" t="s">
        <v>120</v>
      </c>
      <c r="AW13" s="17"/>
      <c r="AX13" s="17"/>
      <c r="AY13" s="17"/>
      <c r="AZ13" s="17"/>
      <c r="BA13" s="18"/>
      <c r="BP13" s="27" t="s">
        <v>15</v>
      </c>
      <c r="BQ13" s="13"/>
      <c r="BR13" s="13"/>
      <c r="BS13" s="13"/>
      <c r="BT13" s="210">
        <f>IF(BV13="Global",BY64,BT14)</f>
        <v>0.45</v>
      </c>
      <c r="BU13" s="210"/>
      <c r="BV13" s="186" t="s">
        <v>37</v>
      </c>
      <c r="BW13" s="187"/>
      <c r="CG13" s="59"/>
      <c r="CH13" s="59"/>
      <c r="CI13" s="59"/>
      <c r="CJ13" s="59"/>
      <c r="CK13" s="59"/>
      <c r="CL13" s="59"/>
      <c r="CM13" s="108"/>
      <c r="CN13" s="84"/>
      <c r="CO13" s="36"/>
      <c r="CP13" s="36"/>
      <c r="CQ13" s="36"/>
      <c r="CR13" s="98">
        <v>0.5</v>
      </c>
      <c r="CS13" s="99">
        <f t="shared" si="0"/>
        <v>0</v>
      </c>
      <c r="CT13" s="65">
        <f t="shared" si="1"/>
        <v>6080</v>
      </c>
      <c r="CU13" s="65">
        <f t="shared" si="2"/>
        <v>50</v>
      </c>
      <c r="CV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</row>
    <row r="14" spans="1:124" ht="16.5" customHeight="1">
      <c r="A14" s="84"/>
      <c r="B14" s="36"/>
      <c r="C14" s="36"/>
      <c r="D14" s="10" t="s">
        <v>18</v>
      </c>
      <c r="E14" s="11"/>
      <c r="F14" s="11"/>
      <c r="G14" s="11"/>
      <c r="H14" s="213">
        <f>H17</f>
        <v>5.2604999999999995</v>
      </c>
      <c r="I14" s="213"/>
      <c r="J14" s="11" t="s">
        <v>4</v>
      </c>
      <c r="K14" s="12"/>
      <c r="L14" s="36"/>
      <c r="M14" s="36"/>
      <c r="N14" s="36"/>
      <c r="O14" s="36"/>
      <c r="P14" s="45" t="s">
        <v>139</v>
      </c>
      <c r="Q14" s="7"/>
      <c r="R14" s="7"/>
      <c r="S14" s="7"/>
      <c r="T14" s="9"/>
      <c r="U14" s="9"/>
      <c r="V14" s="7"/>
      <c r="W14" s="8"/>
      <c r="X14" s="36"/>
      <c r="Z14" s="6" t="s">
        <v>142</v>
      </c>
      <c r="AA14" s="7"/>
      <c r="AB14" s="9"/>
      <c r="AC14" s="9"/>
      <c r="AD14" s="211">
        <f>AC6</f>
        <v>0</v>
      </c>
      <c r="AE14" s="211"/>
      <c r="AF14" s="7" t="s">
        <v>4</v>
      </c>
      <c r="AG14" s="8"/>
      <c r="AJ14" s="6" t="s">
        <v>19</v>
      </c>
      <c r="AK14" s="7"/>
      <c r="AL14" s="7"/>
      <c r="AM14" s="7"/>
      <c r="AN14" s="217">
        <f>AN7*AN12</f>
        <v>2.2230000000000003</v>
      </c>
      <c r="AO14" s="217"/>
      <c r="AP14" s="7" t="s">
        <v>4</v>
      </c>
      <c r="AQ14" s="8"/>
      <c r="AT14" s="6" t="s">
        <v>2</v>
      </c>
      <c r="AU14" s="7"/>
      <c r="AV14" s="9"/>
      <c r="AW14" s="9"/>
      <c r="AX14" s="212">
        <v>200</v>
      </c>
      <c r="AY14" s="212"/>
      <c r="AZ14" s="7" t="s">
        <v>10</v>
      </c>
      <c r="BA14" s="8"/>
      <c r="BP14" s="6" t="s">
        <v>16</v>
      </c>
      <c r="BQ14" s="7"/>
      <c r="BR14" s="7"/>
      <c r="BS14" s="7"/>
      <c r="BT14" s="218"/>
      <c r="BU14" s="218"/>
      <c r="BV14" s="7"/>
      <c r="BW14" s="8"/>
      <c r="CF14" s="59"/>
      <c r="CG14" s="59"/>
      <c r="CH14" s="59"/>
      <c r="CI14" s="59"/>
      <c r="CJ14" s="59"/>
      <c r="CK14" s="59"/>
      <c r="CL14" s="59"/>
      <c r="CM14" s="108"/>
      <c r="CN14" s="84"/>
      <c r="CO14" s="36"/>
      <c r="CP14" s="36"/>
      <c r="CQ14" s="36"/>
      <c r="CR14" s="98">
        <v>0.6</v>
      </c>
      <c r="CS14" s="99">
        <f t="shared" si="0"/>
        <v>0</v>
      </c>
      <c r="CT14" s="65">
        <f t="shared" si="1"/>
        <v>6080</v>
      </c>
      <c r="CU14" s="65">
        <f t="shared" si="2"/>
        <v>50</v>
      </c>
      <c r="CV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</row>
    <row r="15" spans="1:124" ht="16.5" customHeight="1">
      <c r="A15" s="84"/>
      <c r="B15" s="36"/>
      <c r="C15" s="36"/>
      <c r="D15" s="90" t="s">
        <v>174</v>
      </c>
      <c r="E15" s="91"/>
      <c r="F15" s="91"/>
      <c r="G15" s="91"/>
      <c r="H15" s="214">
        <v>11.69</v>
      </c>
      <c r="I15" s="214"/>
      <c r="J15" s="91" t="s">
        <v>4</v>
      </c>
      <c r="K15" s="92"/>
      <c r="P15" s="27" t="s">
        <v>15</v>
      </c>
      <c r="Q15" s="13"/>
      <c r="R15" s="13"/>
      <c r="S15" s="13"/>
      <c r="T15" s="211">
        <f>IF(V15="Global",BY64,T16)</f>
        <v>0.45</v>
      </c>
      <c r="U15" s="224"/>
      <c r="V15" s="215" t="s">
        <v>37</v>
      </c>
      <c r="W15" s="216"/>
      <c r="X15" s="105"/>
      <c r="Z15" s="10" t="s">
        <v>6</v>
      </c>
      <c r="AA15" s="11"/>
      <c r="AB15" s="88"/>
      <c r="AC15" s="88"/>
      <c r="AD15" s="213">
        <f>AD16+AD17+AD18</f>
        <v>52.749</v>
      </c>
      <c r="AE15" s="213"/>
      <c r="AF15" s="11" t="s">
        <v>4</v>
      </c>
      <c r="AG15" s="12"/>
      <c r="AJ15" s="10" t="s">
        <v>7</v>
      </c>
      <c r="AK15" s="11"/>
      <c r="AL15" s="11"/>
      <c r="AM15" s="11"/>
      <c r="AN15" s="213">
        <f>AN9-AN11</f>
        <v>-2.2230000000000003</v>
      </c>
      <c r="AO15" s="213"/>
      <c r="AP15" s="11" t="s">
        <v>4</v>
      </c>
      <c r="AQ15" s="12"/>
      <c r="AT15" s="6" t="s">
        <v>3</v>
      </c>
      <c r="AU15" s="7"/>
      <c r="AV15" s="7"/>
      <c r="AW15" s="7"/>
      <c r="AX15" s="212">
        <v>140</v>
      </c>
      <c r="AY15" s="212"/>
      <c r="AZ15" s="7" t="s">
        <v>10</v>
      </c>
      <c r="BA15" s="8"/>
      <c r="BP15" s="10" t="s">
        <v>17</v>
      </c>
      <c r="BQ15" s="11"/>
      <c r="BR15" s="14"/>
      <c r="BS15" s="14"/>
      <c r="BT15" s="213">
        <f>BT16</f>
        <v>0</v>
      </c>
      <c r="BU15" s="213"/>
      <c r="BV15" s="11" t="s">
        <v>4</v>
      </c>
      <c r="BW15" s="12"/>
      <c r="BX15" s="129"/>
      <c r="CF15" s="59"/>
      <c r="CG15" s="59"/>
      <c r="CH15" s="59"/>
      <c r="CI15" s="59"/>
      <c r="CJ15" s="59"/>
      <c r="CK15" s="59"/>
      <c r="CL15" s="59"/>
      <c r="CM15" s="108"/>
      <c r="CN15" s="84"/>
      <c r="CO15" s="36"/>
      <c r="CP15" s="36"/>
      <c r="CQ15" s="36"/>
      <c r="CR15" s="98">
        <v>0.7</v>
      </c>
      <c r="CS15" s="99">
        <f t="shared" si="0"/>
        <v>0</v>
      </c>
      <c r="CT15" s="65">
        <f t="shared" si="1"/>
        <v>6080</v>
      </c>
      <c r="CU15" s="65">
        <f t="shared" si="2"/>
        <v>50</v>
      </c>
      <c r="CV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</row>
    <row r="16" spans="1:124" ht="16.5" customHeight="1">
      <c r="A16" s="84"/>
      <c r="B16" s="36"/>
      <c r="D16" s="168" t="s">
        <v>165</v>
      </c>
      <c r="E16" s="91"/>
      <c r="F16" s="91"/>
      <c r="G16" s="91"/>
      <c r="H16" s="121"/>
      <c r="I16" s="121"/>
      <c r="J16" s="91"/>
      <c r="K16" s="92"/>
      <c r="O16" s="129"/>
      <c r="P16" s="6" t="s">
        <v>16</v>
      </c>
      <c r="Q16" s="7"/>
      <c r="R16" s="7"/>
      <c r="S16" s="7"/>
      <c r="T16" s="218"/>
      <c r="U16" s="218"/>
      <c r="V16" s="7"/>
      <c r="W16" s="8"/>
      <c r="X16" s="105"/>
      <c r="Z16" s="3" t="s">
        <v>151</v>
      </c>
      <c r="AA16" s="4"/>
      <c r="AB16" s="4"/>
      <c r="AC16" s="4"/>
      <c r="AD16" s="211">
        <f>T19</f>
        <v>47.4885</v>
      </c>
      <c r="AE16" s="211"/>
      <c r="AF16" s="4" t="s">
        <v>4</v>
      </c>
      <c r="AG16" s="5"/>
      <c r="AT16" s="10" t="s">
        <v>5</v>
      </c>
      <c r="AU16" s="11"/>
      <c r="AV16" s="11"/>
      <c r="AW16" s="11"/>
      <c r="AX16" s="213">
        <f>AX17</f>
        <v>0</v>
      </c>
      <c r="AY16" s="213"/>
      <c r="AZ16" s="11" t="s">
        <v>4</v>
      </c>
      <c r="BA16" s="12"/>
      <c r="BP16" s="45" t="s">
        <v>131</v>
      </c>
      <c r="BQ16" s="7"/>
      <c r="BR16" s="9"/>
      <c r="BS16" s="9"/>
      <c r="BT16" s="211">
        <f>IF($AT$24&gt;$BY$62,AX20,0)</f>
        <v>0</v>
      </c>
      <c r="BU16" s="211"/>
      <c r="BV16" s="7" t="s">
        <v>4</v>
      </c>
      <c r="BW16" s="8"/>
      <c r="BX16" s="129"/>
      <c r="CF16" s="59"/>
      <c r="CG16" s="59"/>
      <c r="CH16" s="59"/>
      <c r="CI16" s="59"/>
      <c r="CJ16" s="59"/>
      <c r="CK16" s="59"/>
      <c r="CL16" s="59"/>
      <c r="CM16" s="108"/>
      <c r="CN16" s="84"/>
      <c r="CO16" s="36"/>
      <c r="CP16" s="36"/>
      <c r="CQ16" s="36"/>
      <c r="CR16" s="98">
        <v>0.8</v>
      </c>
      <c r="CS16" s="99">
        <f t="shared" si="0"/>
        <v>0</v>
      </c>
      <c r="CT16" s="65">
        <f t="shared" si="1"/>
        <v>6080</v>
      </c>
      <c r="CU16" s="65">
        <f t="shared" si="2"/>
        <v>50</v>
      </c>
      <c r="CV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</row>
    <row r="17" spans="1:124" ht="16.5" customHeight="1">
      <c r="A17" s="84"/>
      <c r="B17" s="36"/>
      <c r="D17" s="6" t="s">
        <v>19</v>
      </c>
      <c r="E17" s="7"/>
      <c r="F17" s="7"/>
      <c r="G17" s="7"/>
      <c r="H17" s="217">
        <f>H10*H15</f>
        <v>5.2604999999999995</v>
      </c>
      <c r="I17" s="217"/>
      <c r="J17" s="7" t="s">
        <v>4</v>
      </c>
      <c r="K17" s="8"/>
      <c r="O17" s="129"/>
      <c r="P17" s="10" t="s">
        <v>17</v>
      </c>
      <c r="Q17" s="11"/>
      <c r="R17" s="14"/>
      <c r="S17" s="14"/>
      <c r="T17" s="213">
        <f>T18</f>
        <v>0</v>
      </c>
      <c r="U17" s="213"/>
      <c r="V17" s="11" t="s">
        <v>4</v>
      </c>
      <c r="W17" s="12"/>
      <c r="Z17" s="3" t="s">
        <v>130</v>
      </c>
      <c r="AA17" s="4"/>
      <c r="AB17" s="4"/>
      <c r="AC17" s="4"/>
      <c r="AD17" s="211">
        <f>H14</f>
        <v>5.2604999999999995</v>
      </c>
      <c r="AE17" s="211"/>
      <c r="AF17" s="4" t="s">
        <v>4</v>
      </c>
      <c r="AG17" s="5"/>
      <c r="AT17" s="6" t="s">
        <v>123</v>
      </c>
      <c r="AU17" s="7"/>
      <c r="AV17" s="9"/>
      <c r="AW17" s="9"/>
      <c r="AX17" s="211">
        <f>AX30</f>
        <v>0</v>
      </c>
      <c r="AY17" s="211"/>
      <c r="AZ17" s="7" t="s">
        <v>4</v>
      </c>
      <c r="BA17" s="8"/>
      <c r="BB17" s="64"/>
      <c r="BD17" s="340" t="s">
        <v>182</v>
      </c>
      <c r="BE17" s="341"/>
      <c r="BP17" s="10" t="s">
        <v>18</v>
      </c>
      <c r="BQ17" s="11"/>
      <c r="BR17" s="11"/>
      <c r="BS17" s="11"/>
      <c r="BT17" s="213">
        <f>BT20</f>
        <v>5.256</v>
      </c>
      <c r="BU17" s="213"/>
      <c r="BV17" s="11" t="s">
        <v>4</v>
      </c>
      <c r="BW17" s="12"/>
      <c r="BX17" s="129"/>
      <c r="CM17" s="108"/>
      <c r="CN17" s="84"/>
      <c r="CO17" s="36"/>
      <c r="CP17" s="36"/>
      <c r="CQ17" s="36"/>
      <c r="CR17" s="98">
        <v>0.9</v>
      </c>
      <c r="CS17" s="99">
        <f t="shared" si="0"/>
        <v>0</v>
      </c>
      <c r="CT17" s="65">
        <f t="shared" si="1"/>
        <v>6080</v>
      </c>
      <c r="CU17" s="65">
        <f t="shared" si="2"/>
        <v>50</v>
      </c>
      <c r="CV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1:124" ht="16.5" customHeight="1">
      <c r="A18" s="84"/>
      <c r="B18" s="36"/>
      <c r="D18" s="10" t="s">
        <v>7</v>
      </c>
      <c r="E18" s="11"/>
      <c r="F18" s="11"/>
      <c r="G18" s="11"/>
      <c r="H18" s="213">
        <f>H12-H14</f>
        <v>-5.2604999999999995</v>
      </c>
      <c r="I18" s="213"/>
      <c r="J18" s="11" t="s">
        <v>4</v>
      </c>
      <c r="K18" s="12"/>
      <c r="M18" s="132"/>
      <c r="N18" s="129"/>
      <c r="O18" s="129"/>
      <c r="P18" s="45" t="s">
        <v>132</v>
      </c>
      <c r="Q18" s="7"/>
      <c r="R18" s="9"/>
      <c r="S18" s="9"/>
      <c r="T18" s="211">
        <f>IF(Z21&gt;$BY$62,AD16,0)</f>
        <v>0</v>
      </c>
      <c r="U18" s="211"/>
      <c r="V18" s="7" t="s">
        <v>4</v>
      </c>
      <c r="W18" s="8"/>
      <c r="Z18" s="3" t="s">
        <v>127</v>
      </c>
      <c r="AA18" s="4"/>
      <c r="AB18" s="4"/>
      <c r="AC18" s="4"/>
      <c r="AD18" s="211">
        <f>AN21</f>
        <v>0</v>
      </c>
      <c r="AE18" s="211"/>
      <c r="AF18" s="4" t="s">
        <v>4</v>
      </c>
      <c r="AG18" s="5"/>
      <c r="AJ18" s="19" t="s">
        <v>127</v>
      </c>
      <c r="AK18" s="20"/>
      <c r="AL18" s="20" t="s">
        <v>126</v>
      </c>
      <c r="AM18" s="21"/>
      <c r="AN18" s="21"/>
      <c r="AO18" s="21"/>
      <c r="AP18" s="21"/>
      <c r="AQ18" s="25"/>
      <c r="AT18" s="10" t="s">
        <v>6</v>
      </c>
      <c r="AU18" s="11"/>
      <c r="AV18" s="88"/>
      <c r="AW18" s="88"/>
      <c r="AX18" s="213">
        <f>AX20+AX19+AX21</f>
        <v>85.95</v>
      </c>
      <c r="AY18" s="213"/>
      <c r="AZ18" s="11" t="s">
        <v>4</v>
      </c>
      <c r="BA18" s="12"/>
      <c r="BC18" s="36"/>
      <c r="BD18" s="342"/>
      <c r="BE18" s="343"/>
      <c r="BF18" s="36"/>
      <c r="BG18" s="36"/>
      <c r="BP18" s="90" t="s">
        <v>170</v>
      </c>
      <c r="BQ18" s="91"/>
      <c r="BR18" s="91"/>
      <c r="BS18" s="91"/>
      <c r="BT18" s="214">
        <v>11.68</v>
      </c>
      <c r="BU18" s="214"/>
      <c r="BV18" s="91" t="s">
        <v>4</v>
      </c>
      <c r="BW18" s="92"/>
      <c r="CM18" s="108"/>
      <c r="CN18" s="84"/>
      <c r="CO18" s="36"/>
      <c r="CP18" s="36"/>
      <c r="CQ18" s="36"/>
      <c r="CR18" s="98">
        <v>1</v>
      </c>
      <c r="CS18" s="99">
        <f t="shared" si="0"/>
        <v>0</v>
      </c>
      <c r="CT18" s="65">
        <f t="shared" si="1"/>
        <v>6080</v>
      </c>
      <c r="CU18" s="65">
        <f t="shared" si="2"/>
        <v>50</v>
      </c>
      <c r="CV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1:124" ht="16.5" customHeight="1">
      <c r="A19" s="84"/>
      <c r="B19" s="36"/>
      <c r="G19" s="104"/>
      <c r="H19" s="104"/>
      <c r="I19" s="38"/>
      <c r="J19" s="38"/>
      <c r="M19" s="132"/>
      <c r="N19" s="129"/>
      <c r="O19" s="129"/>
      <c r="P19" s="10" t="s">
        <v>18</v>
      </c>
      <c r="Q19" s="11"/>
      <c r="R19" s="11"/>
      <c r="S19" s="11"/>
      <c r="T19" s="213">
        <f>T22+T23+T24</f>
        <v>47.4885</v>
      </c>
      <c r="U19" s="213"/>
      <c r="V19" s="11" t="s">
        <v>4</v>
      </c>
      <c r="W19" s="12"/>
      <c r="Z19" s="10" t="s">
        <v>7</v>
      </c>
      <c r="AA19" s="11"/>
      <c r="AB19" s="11"/>
      <c r="AC19" s="11"/>
      <c r="AD19" s="213">
        <f>AD12-AD15</f>
        <v>0</v>
      </c>
      <c r="AE19" s="213"/>
      <c r="AF19" s="11" t="s">
        <v>4</v>
      </c>
      <c r="AG19" s="12"/>
      <c r="AJ19" s="6" t="s">
        <v>63</v>
      </c>
      <c r="AK19" s="7"/>
      <c r="AL19" s="9"/>
      <c r="AM19" s="9"/>
      <c r="AN19" s="9"/>
      <c r="AO19" s="9"/>
      <c r="AP19" s="219" t="s">
        <v>175</v>
      </c>
      <c r="AQ19" s="220"/>
      <c r="AT19" s="3" t="s">
        <v>157</v>
      </c>
      <c r="AU19" s="4"/>
      <c r="AV19" s="4"/>
      <c r="AW19" s="4"/>
      <c r="AX19" s="211">
        <f>BH28</f>
        <v>27.945</v>
      </c>
      <c r="AY19" s="211"/>
      <c r="AZ19" s="4" t="s">
        <v>4</v>
      </c>
      <c r="BA19" s="5"/>
      <c r="BP19" s="168" t="s">
        <v>165</v>
      </c>
      <c r="BQ19" s="91"/>
      <c r="BR19" s="91"/>
      <c r="BS19" s="91"/>
      <c r="BT19" s="121"/>
      <c r="BU19" s="121"/>
      <c r="BV19" s="91"/>
      <c r="BW19" s="92"/>
      <c r="CM19" s="108"/>
      <c r="CN19" s="84"/>
      <c r="CO19" s="36"/>
      <c r="CP19" s="36"/>
      <c r="CQ19" s="36"/>
      <c r="CR19" s="98">
        <v>1.1</v>
      </c>
      <c r="CS19" s="99">
        <f t="shared" si="0"/>
        <v>0</v>
      </c>
      <c r="CT19" s="65">
        <f t="shared" si="1"/>
        <v>6080</v>
      </c>
      <c r="CU19" s="65">
        <f t="shared" si="2"/>
        <v>50</v>
      </c>
      <c r="CV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</row>
    <row r="20" spans="1:124" ht="16.5" customHeight="1">
      <c r="A20" s="84"/>
      <c r="B20" s="36"/>
      <c r="D20" s="95" t="s">
        <v>136</v>
      </c>
      <c r="E20" s="96"/>
      <c r="F20" s="96" t="s">
        <v>137</v>
      </c>
      <c r="G20" s="96"/>
      <c r="H20" s="96"/>
      <c r="I20" s="96"/>
      <c r="J20" s="97"/>
      <c r="M20" s="132"/>
      <c r="N20" s="129"/>
      <c r="P20" s="90" t="s">
        <v>172</v>
      </c>
      <c r="Q20" s="91"/>
      <c r="R20" s="91"/>
      <c r="S20" s="91"/>
      <c r="T20" s="214">
        <v>105.53</v>
      </c>
      <c r="U20" s="214"/>
      <c r="V20" s="91" t="s">
        <v>4</v>
      </c>
      <c r="W20" s="92"/>
      <c r="Z20" s="68" t="s">
        <v>13</v>
      </c>
      <c r="AA20" s="100"/>
      <c r="AB20" s="100"/>
      <c r="AC20" s="100"/>
      <c r="AD20" s="100"/>
      <c r="AE20" s="100"/>
      <c r="AF20" s="100"/>
      <c r="AG20" s="152"/>
      <c r="AJ20" s="6" t="s">
        <v>0</v>
      </c>
      <c r="AK20" s="7"/>
      <c r="AL20" s="149"/>
      <c r="AM20" s="149"/>
      <c r="AN20" s="211">
        <v>84</v>
      </c>
      <c r="AO20" s="211"/>
      <c r="AP20" s="7" t="s">
        <v>4</v>
      </c>
      <c r="AQ20" s="8"/>
      <c r="AT20" s="3" t="s">
        <v>158</v>
      </c>
      <c r="AU20" s="4"/>
      <c r="AV20" s="4"/>
      <c r="AW20" s="4"/>
      <c r="AX20" s="211">
        <f>BT17</f>
        <v>5.256</v>
      </c>
      <c r="AY20" s="211"/>
      <c r="AZ20" s="4" t="s">
        <v>4</v>
      </c>
      <c r="BA20" s="5"/>
      <c r="BD20" s="28" t="s">
        <v>128</v>
      </c>
      <c r="BE20" s="29"/>
      <c r="BF20" s="29"/>
      <c r="BG20" s="30" t="s">
        <v>150</v>
      </c>
      <c r="BH20" s="30"/>
      <c r="BI20" s="30"/>
      <c r="BJ20" s="30"/>
      <c r="BK20" s="31"/>
      <c r="BP20" s="6" t="s">
        <v>19</v>
      </c>
      <c r="BQ20" s="7"/>
      <c r="BR20" s="7"/>
      <c r="BS20" s="7"/>
      <c r="BT20" s="217">
        <f>BT13*BT18</f>
        <v>5.256</v>
      </c>
      <c r="BU20" s="217"/>
      <c r="BV20" s="7" t="s">
        <v>4</v>
      </c>
      <c r="BW20" s="8"/>
      <c r="CM20" s="108"/>
      <c r="CN20" s="84"/>
      <c r="CO20" s="36"/>
      <c r="CP20" s="36"/>
      <c r="CQ20" s="36"/>
      <c r="CR20" s="98">
        <v>1.2</v>
      </c>
      <c r="CS20" s="99">
        <f t="shared" si="0"/>
        <v>0</v>
      </c>
      <c r="CT20" s="65">
        <f t="shared" si="1"/>
        <v>6080</v>
      </c>
      <c r="CU20" s="65">
        <f t="shared" si="2"/>
        <v>50</v>
      </c>
      <c r="CV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</row>
    <row r="21" spans="1:124" ht="16.5" customHeight="1">
      <c r="A21" s="84"/>
      <c r="B21" s="36"/>
      <c r="D21" s="6" t="s">
        <v>161</v>
      </c>
      <c r="E21" s="7"/>
      <c r="F21" s="9"/>
      <c r="G21" s="9"/>
      <c r="H21" s="9"/>
      <c r="I21" s="215"/>
      <c r="J21" s="216"/>
      <c r="O21" s="132"/>
      <c r="P21" s="90" t="s">
        <v>173</v>
      </c>
      <c r="Q21" s="91"/>
      <c r="R21" s="91"/>
      <c r="S21" s="91"/>
      <c r="T21" s="121"/>
      <c r="U21" s="121"/>
      <c r="V21" s="91"/>
      <c r="W21" s="92"/>
      <c r="Z21" s="169">
        <f>IF(AT24="unbegrenzt",IF(AD19&gt;=0,"unbegrenzt",AD11/AD19*(-1)),AT24+AD11/AD15)</f>
        <v>3.619413047605974</v>
      </c>
      <c r="AA21" s="170"/>
      <c r="AB21" s="170"/>
      <c r="AC21" s="170"/>
      <c r="AD21" s="170"/>
      <c r="AE21" s="170"/>
      <c r="AF21" s="41" t="s">
        <v>14</v>
      </c>
      <c r="AG21" s="42"/>
      <c r="AJ21" s="6" t="s">
        <v>1</v>
      </c>
      <c r="AK21" s="7"/>
      <c r="AL21" s="7"/>
      <c r="AM21" s="7"/>
      <c r="AN21" s="211">
        <f>IF(AP19="AN",IF(AN20&gt;AN11,AN11,AN20),0)</f>
        <v>0</v>
      </c>
      <c r="AO21" s="211"/>
      <c r="AP21" s="7" t="s">
        <v>4</v>
      </c>
      <c r="AQ21" s="8"/>
      <c r="AT21" s="3" t="s">
        <v>132</v>
      </c>
      <c r="AU21" s="4"/>
      <c r="AV21" s="4"/>
      <c r="AW21" s="4"/>
      <c r="AX21" s="211">
        <f>IF(AD15-AC6&gt;=0,AD15-AC6,0)</f>
        <v>52.749</v>
      </c>
      <c r="AY21" s="211"/>
      <c r="AZ21" s="4" t="s">
        <v>4</v>
      </c>
      <c r="BA21" s="5"/>
      <c r="BD21" s="32"/>
      <c r="BE21" s="33"/>
      <c r="BF21" s="33"/>
      <c r="BG21" s="34" t="s">
        <v>81</v>
      </c>
      <c r="BH21" s="34"/>
      <c r="BI21" s="34"/>
      <c r="BJ21" s="34"/>
      <c r="BK21" s="35"/>
      <c r="BP21" s="10" t="s">
        <v>7</v>
      </c>
      <c r="BQ21" s="11"/>
      <c r="BR21" s="11"/>
      <c r="BS21" s="11"/>
      <c r="BT21" s="213">
        <f>BT15-BT17</f>
        <v>-5.256</v>
      </c>
      <c r="BU21" s="213"/>
      <c r="BV21" s="11" t="s">
        <v>4</v>
      </c>
      <c r="BW21" s="12"/>
      <c r="CM21" s="108"/>
      <c r="CN21" s="84"/>
      <c r="CO21" s="36"/>
      <c r="CP21" s="36"/>
      <c r="CQ21" s="36"/>
      <c r="CR21" s="98">
        <v>1.3</v>
      </c>
      <c r="CS21" s="99">
        <f t="shared" si="0"/>
        <v>0</v>
      </c>
      <c r="CT21" s="65">
        <f t="shared" si="1"/>
        <v>6080</v>
      </c>
      <c r="CU21" s="65">
        <f t="shared" si="2"/>
        <v>50</v>
      </c>
      <c r="CV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</row>
    <row r="22" spans="1:124" ht="16.5" customHeight="1">
      <c r="A22" s="84"/>
      <c r="B22" s="36"/>
      <c r="D22" s="45" t="s">
        <v>0</v>
      </c>
      <c r="E22" s="43"/>
      <c r="F22" s="151"/>
      <c r="G22" s="211">
        <v>300</v>
      </c>
      <c r="H22" s="211"/>
      <c r="I22" s="43" t="s">
        <v>4</v>
      </c>
      <c r="J22" s="44"/>
      <c r="N22" s="129"/>
      <c r="O22" s="132"/>
      <c r="P22" s="6" t="s">
        <v>19</v>
      </c>
      <c r="Q22" s="7"/>
      <c r="R22" s="7"/>
      <c r="S22" s="7"/>
      <c r="T22" s="217">
        <f>T15*T20</f>
        <v>47.4885</v>
      </c>
      <c r="U22" s="217"/>
      <c r="V22" s="7" t="s">
        <v>4</v>
      </c>
      <c r="W22" s="8"/>
      <c r="AT22" s="10" t="s">
        <v>7</v>
      </c>
      <c r="AU22" s="11"/>
      <c r="AV22" s="11"/>
      <c r="AW22" s="11"/>
      <c r="AX22" s="213">
        <f>AX16-AX18</f>
        <v>-85.95</v>
      </c>
      <c r="AY22" s="213"/>
      <c r="AZ22" s="11" t="s">
        <v>4</v>
      </c>
      <c r="BA22" s="12"/>
      <c r="BD22" s="6" t="s">
        <v>8</v>
      </c>
      <c r="BE22" s="7"/>
      <c r="BF22" s="9"/>
      <c r="BG22" s="9"/>
      <c r="BH22" s="9"/>
      <c r="BI22" s="212">
        <v>670</v>
      </c>
      <c r="BJ22" s="212"/>
      <c r="BK22" s="93" t="s">
        <v>9</v>
      </c>
      <c r="BL22" s="129"/>
      <c r="CM22" s="108"/>
      <c r="CN22" s="84"/>
      <c r="CO22" s="36"/>
      <c r="CP22" s="36"/>
      <c r="CQ22" s="36"/>
      <c r="CR22" s="98">
        <v>1.4</v>
      </c>
      <c r="CS22" s="99">
        <f t="shared" si="0"/>
        <v>0</v>
      </c>
      <c r="CT22" s="65">
        <f t="shared" si="1"/>
        <v>6080</v>
      </c>
      <c r="CU22" s="65">
        <f t="shared" si="2"/>
        <v>50</v>
      </c>
      <c r="CV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</row>
    <row r="23" spans="1:124" ht="16.5" customHeight="1">
      <c r="A23" s="84"/>
      <c r="B23" s="36"/>
      <c r="D23" s="6" t="s">
        <v>67</v>
      </c>
      <c r="E23" s="7"/>
      <c r="F23" s="7"/>
      <c r="G23" s="211">
        <v>0</v>
      </c>
      <c r="H23" s="211"/>
      <c r="I23" s="7" t="s">
        <v>4</v>
      </c>
      <c r="J23" s="8"/>
      <c r="N23" s="129"/>
      <c r="O23" s="129"/>
      <c r="P23" s="6" t="s">
        <v>71</v>
      </c>
      <c r="Q23" s="7"/>
      <c r="R23" s="7"/>
      <c r="S23" s="7"/>
      <c r="T23" s="217">
        <f>T31</f>
        <v>0</v>
      </c>
      <c r="U23" s="217"/>
      <c r="V23" s="7" t="s">
        <v>4</v>
      </c>
      <c r="W23" s="8"/>
      <c r="AM23" s="344" t="s">
        <v>72</v>
      </c>
      <c r="AN23" s="345"/>
      <c r="AT23" s="68" t="s">
        <v>13</v>
      </c>
      <c r="AU23" s="100"/>
      <c r="AV23" s="100"/>
      <c r="AW23" s="100"/>
      <c r="AX23" s="100"/>
      <c r="AY23" s="100"/>
      <c r="AZ23" s="100"/>
      <c r="BA23" s="152"/>
      <c r="BD23" s="45" t="s">
        <v>140</v>
      </c>
      <c r="BE23" s="7"/>
      <c r="BF23" s="7"/>
      <c r="BG23" s="7"/>
      <c r="BH23" s="9"/>
      <c r="BI23" s="9"/>
      <c r="BJ23" s="7"/>
      <c r="BK23" s="8"/>
      <c r="BL23" s="129"/>
      <c r="BM23" s="129"/>
      <c r="CM23" s="108"/>
      <c r="CN23" s="84"/>
      <c r="CO23" s="36"/>
      <c r="CP23" s="36"/>
      <c r="CQ23" s="36"/>
      <c r="CR23" s="98">
        <v>1.5</v>
      </c>
      <c r="CS23" s="99">
        <f t="shared" si="0"/>
        <v>0</v>
      </c>
      <c r="CT23" s="65">
        <f t="shared" si="1"/>
        <v>6080</v>
      </c>
      <c r="CU23" s="65">
        <f t="shared" si="2"/>
        <v>50</v>
      </c>
      <c r="CV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</row>
    <row r="24" spans="1:124" ht="16.5" customHeight="1">
      <c r="A24" s="84"/>
      <c r="B24" s="36"/>
      <c r="M24" s="129"/>
      <c r="N24" s="129"/>
      <c r="O24" s="129"/>
      <c r="P24" s="6" t="s">
        <v>141</v>
      </c>
      <c r="Q24" s="7"/>
      <c r="R24" s="7"/>
      <c r="S24" s="7"/>
      <c r="T24" s="217">
        <f>G23</f>
        <v>0</v>
      </c>
      <c r="U24" s="217"/>
      <c r="V24" s="7" t="s">
        <v>4</v>
      </c>
      <c r="W24" s="8"/>
      <c r="AM24" s="346" t="s">
        <v>73</v>
      </c>
      <c r="AN24" s="347"/>
      <c r="AT24" s="169">
        <f>IF(AZ28="AUS",AX15/AX18,IF(Y54="unbegrenzt",(IF(AX22&gt;=0,"unbegrenzt",AX15/AX22*(-1))),Y54+AX15/AX18))</f>
        <v>1.6288539848749273</v>
      </c>
      <c r="AU24" s="170"/>
      <c r="AV24" s="170"/>
      <c r="AW24" s="170"/>
      <c r="AX24" s="170"/>
      <c r="AY24" s="170"/>
      <c r="AZ24" s="41" t="s">
        <v>14</v>
      </c>
      <c r="BA24" s="42"/>
      <c r="BD24" s="27" t="s">
        <v>15</v>
      </c>
      <c r="BE24" s="13"/>
      <c r="BF24" s="13"/>
      <c r="BG24" s="13"/>
      <c r="BH24" s="210">
        <f>IF(BJ24="Global",BY64,BH25)</f>
        <v>0.45</v>
      </c>
      <c r="BI24" s="210"/>
      <c r="BJ24" s="186" t="s">
        <v>37</v>
      </c>
      <c r="BK24" s="187"/>
      <c r="BL24" s="129"/>
      <c r="BM24" s="129"/>
      <c r="BN24" s="129"/>
      <c r="CM24" s="108"/>
      <c r="CN24" s="84"/>
      <c r="CO24" s="36"/>
      <c r="CP24" s="36"/>
      <c r="CQ24" s="36"/>
      <c r="CR24" s="98">
        <v>1.6</v>
      </c>
      <c r="CS24" s="99">
        <f t="shared" si="0"/>
        <v>0</v>
      </c>
      <c r="CT24" s="65">
        <f t="shared" si="1"/>
        <v>6080</v>
      </c>
      <c r="CU24" s="65">
        <f t="shared" si="2"/>
        <v>50</v>
      </c>
      <c r="CV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</row>
    <row r="25" spans="1:124" ht="16.5" customHeight="1">
      <c r="A25" s="84"/>
      <c r="B25" s="36"/>
      <c r="L25" s="129"/>
      <c r="M25" s="129"/>
      <c r="N25" s="129"/>
      <c r="O25" s="129"/>
      <c r="P25" s="10" t="s">
        <v>7</v>
      </c>
      <c r="Q25" s="11"/>
      <c r="R25" s="11"/>
      <c r="S25" s="11"/>
      <c r="T25" s="213">
        <f>T17-T19</f>
        <v>-47.4885</v>
      </c>
      <c r="U25" s="213"/>
      <c r="V25" s="11" t="s">
        <v>4</v>
      </c>
      <c r="W25" s="12"/>
      <c r="BD25" s="6" t="s">
        <v>16</v>
      </c>
      <c r="BE25" s="7"/>
      <c r="BF25" s="7"/>
      <c r="BG25" s="7"/>
      <c r="BH25" s="218"/>
      <c r="BI25" s="218"/>
      <c r="BJ25" s="7"/>
      <c r="BK25" s="8"/>
      <c r="BL25" s="129"/>
      <c r="BM25" s="129"/>
      <c r="BN25" s="129"/>
      <c r="CM25" s="108"/>
      <c r="CN25" s="84"/>
      <c r="CO25" s="36"/>
      <c r="CP25" s="36"/>
      <c r="CQ25" s="36"/>
      <c r="CR25" s="98">
        <v>1.7</v>
      </c>
      <c r="CS25" s="99">
        <f t="shared" si="0"/>
        <v>0</v>
      </c>
      <c r="CT25" s="65">
        <f t="shared" si="1"/>
        <v>5300</v>
      </c>
      <c r="CU25" s="65">
        <f t="shared" si="2"/>
        <v>830</v>
      </c>
      <c r="CV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</row>
    <row r="26" spans="1:124" ht="16.5" customHeight="1">
      <c r="A26" s="84"/>
      <c r="B26" s="36"/>
      <c r="BD26" s="10" t="s">
        <v>17</v>
      </c>
      <c r="BE26" s="11"/>
      <c r="BF26" s="14"/>
      <c r="BG26" s="14"/>
      <c r="BH26" s="213">
        <f>BH27</f>
        <v>0</v>
      </c>
      <c r="BI26" s="213"/>
      <c r="BJ26" s="11" t="s">
        <v>4</v>
      </c>
      <c r="BK26" s="12"/>
      <c r="BM26" s="129"/>
      <c r="CM26" s="108"/>
      <c r="CN26" s="84"/>
      <c r="CO26" s="36"/>
      <c r="CP26" s="36"/>
      <c r="CQ26" s="36"/>
      <c r="CR26" s="98">
        <v>1.8</v>
      </c>
      <c r="CS26" s="99">
        <f t="shared" si="0"/>
        <v>0</v>
      </c>
      <c r="CT26" s="65">
        <f t="shared" si="1"/>
        <v>5300</v>
      </c>
      <c r="CU26" s="65">
        <f t="shared" si="2"/>
        <v>830</v>
      </c>
      <c r="CV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</row>
    <row r="27" spans="1:124" ht="16.5" customHeight="1">
      <c r="A27" s="84"/>
      <c r="B27" s="36"/>
      <c r="AJ27" s="28" t="s">
        <v>128</v>
      </c>
      <c r="AK27" s="29"/>
      <c r="AL27" s="29"/>
      <c r="AM27" s="30" t="s">
        <v>149</v>
      </c>
      <c r="AN27" s="30"/>
      <c r="AO27" s="30"/>
      <c r="AP27" s="30"/>
      <c r="AQ27" s="31"/>
      <c r="AT27" s="19" t="s">
        <v>123</v>
      </c>
      <c r="AU27" s="20"/>
      <c r="AV27" s="20"/>
      <c r="AW27" s="21" t="s">
        <v>124</v>
      </c>
      <c r="AX27" s="21"/>
      <c r="AY27" s="21"/>
      <c r="AZ27" s="21"/>
      <c r="BA27" s="25"/>
      <c r="BD27" s="45" t="s">
        <v>131</v>
      </c>
      <c r="BE27" s="7"/>
      <c r="BF27" s="9"/>
      <c r="BG27" s="9"/>
      <c r="BH27" s="211">
        <f>IF($AT$24&gt;$BY$62,AX19,0)</f>
        <v>0</v>
      </c>
      <c r="BI27" s="211"/>
      <c r="BJ27" s="7" t="s">
        <v>4</v>
      </c>
      <c r="BK27" s="8"/>
      <c r="CM27" s="108"/>
      <c r="CN27" s="84"/>
      <c r="CO27" s="36"/>
      <c r="CP27" s="36"/>
      <c r="CQ27" s="36"/>
      <c r="CR27" s="98">
        <v>1.9</v>
      </c>
      <c r="CS27" s="99">
        <f t="shared" si="0"/>
        <v>0</v>
      </c>
      <c r="CT27" s="65">
        <f t="shared" si="1"/>
        <v>5300</v>
      </c>
      <c r="CU27" s="65">
        <f t="shared" si="2"/>
        <v>830</v>
      </c>
      <c r="CV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</row>
    <row r="28" spans="1:124" ht="16.5" customHeight="1">
      <c r="A28" s="84"/>
      <c r="B28" s="36"/>
      <c r="M28" s="36"/>
      <c r="P28" s="19" t="s">
        <v>71</v>
      </c>
      <c r="Q28" s="20"/>
      <c r="R28" s="20" t="s">
        <v>125</v>
      </c>
      <c r="S28" s="21"/>
      <c r="T28" s="21"/>
      <c r="U28" s="21"/>
      <c r="V28" s="21"/>
      <c r="W28" s="25"/>
      <c r="AJ28" s="32"/>
      <c r="AK28" s="33"/>
      <c r="AL28" s="33"/>
      <c r="AM28" s="34" t="s">
        <v>79</v>
      </c>
      <c r="AN28" s="34"/>
      <c r="AO28" s="34"/>
      <c r="AP28" s="34"/>
      <c r="AQ28" s="35"/>
      <c r="AT28" s="6" t="s">
        <v>63</v>
      </c>
      <c r="AU28" s="7"/>
      <c r="AV28" s="9"/>
      <c r="AW28" s="9"/>
      <c r="AX28" s="9"/>
      <c r="AY28" s="9"/>
      <c r="AZ28" s="219" t="s">
        <v>175</v>
      </c>
      <c r="BA28" s="220"/>
      <c r="BD28" s="10" t="s">
        <v>18</v>
      </c>
      <c r="BE28" s="11"/>
      <c r="BF28" s="11"/>
      <c r="BG28" s="11"/>
      <c r="BH28" s="213">
        <f>BH31</f>
        <v>27.945</v>
      </c>
      <c r="BI28" s="213"/>
      <c r="BJ28" s="11" t="s">
        <v>4</v>
      </c>
      <c r="BK28" s="12"/>
      <c r="CM28" s="108"/>
      <c r="CN28" s="84"/>
      <c r="CO28" s="36"/>
      <c r="CP28" s="36"/>
      <c r="CQ28" s="36"/>
      <c r="CR28" s="98">
        <v>2</v>
      </c>
      <c r="CS28" s="99">
        <f t="shared" si="0"/>
        <v>0</v>
      </c>
      <c r="CT28" s="65">
        <f t="shared" si="1"/>
        <v>5300</v>
      </c>
      <c r="CU28" s="65">
        <f t="shared" si="2"/>
        <v>830</v>
      </c>
      <c r="CV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</row>
    <row r="29" spans="1:124" ht="16.5" customHeight="1">
      <c r="A29" s="84"/>
      <c r="B29" s="36"/>
      <c r="P29" s="6" t="s">
        <v>63</v>
      </c>
      <c r="Q29" s="7"/>
      <c r="R29" s="9"/>
      <c r="S29" s="9"/>
      <c r="T29" s="9"/>
      <c r="U29" s="9"/>
      <c r="V29" s="219" t="s">
        <v>175</v>
      </c>
      <c r="W29" s="220"/>
      <c r="AJ29" s="6" t="s">
        <v>8</v>
      </c>
      <c r="AK29" s="7"/>
      <c r="AL29" s="9"/>
      <c r="AM29" s="9"/>
      <c r="AN29" s="9"/>
      <c r="AO29" s="212">
        <v>110</v>
      </c>
      <c r="AP29" s="212"/>
      <c r="AQ29" s="93" t="s">
        <v>9</v>
      </c>
      <c r="AT29" s="6" t="s">
        <v>0</v>
      </c>
      <c r="AU29" s="7"/>
      <c r="AV29" s="149"/>
      <c r="AW29" s="149"/>
      <c r="AX29" s="211">
        <v>504</v>
      </c>
      <c r="AY29" s="211"/>
      <c r="AZ29" s="7" t="s">
        <v>4</v>
      </c>
      <c r="BA29" s="8"/>
      <c r="BD29" s="90" t="s">
        <v>169</v>
      </c>
      <c r="BE29" s="91"/>
      <c r="BF29" s="91"/>
      <c r="BG29" s="91"/>
      <c r="BH29" s="214">
        <v>62.1</v>
      </c>
      <c r="BI29" s="214"/>
      <c r="BJ29" s="91" t="s">
        <v>4</v>
      </c>
      <c r="BK29" s="92"/>
      <c r="CM29" s="108"/>
      <c r="CN29" s="84"/>
      <c r="CO29" s="36"/>
      <c r="CP29" s="36"/>
      <c r="CQ29" s="36"/>
      <c r="CR29" s="98">
        <v>2.1</v>
      </c>
      <c r="CS29" s="99">
        <f t="shared" si="0"/>
        <v>0</v>
      </c>
      <c r="CT29" s="65">
        <f t="shared" si="1"/>
        <v>5300</v>
      </c>
      <c r="CU29" s="65">
        <f t="shared" si="2"/>
        <v>830</v>
      </c>
      <c r="CV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</row>
    <row r="30" spans="1:124" ht="16.5" customHeight="1">
      <c r="A30" s="84"/>
      <c r="B30" s="36"/>
      <c r="P30" s="6" t="s">
        <v>0</v>
      </c>
      <c r="Q30" s="7"/>
      <c r="R30" s="149"/>
      <c r="S30" s="149"/>
      <c r="T30" s="211">
        <v>165.6</v>
      </c>
      <c r="U30" s="211"/>
      <c r="V30" s="7" t="s">
        <v>4</v>
      </c>
      <c r="W30" s="8"/>
      <c r="AJ30" s="45" t="s">
        <v>107</v>
      </c>
      <c r="AK30" s="7"/>
      <c r="AL30" s="7"/>
      <c r="AM30" s="7"/>
      <c r="AN30" s="9"/>
      <c r="AO30" s="9"/>
      <c r="AP30" s="7"/>
      <c r="AQ30" s="8"/>
      <c r="AT30" s="6" t="s">
        <v>1</v>
      </c>
      <c r="AU30" s="7"/>
      <c r="AV30" s="7"/>
      <c r="AW30" s="7"/>
      <c r="AX30" s="211">
        <f>IF(AZ28="AN",IF(AX29&gt;AX18,AX18,AX29),0)</f>
        <v>0</v>
      </c>
      <c r="AY30" s="211"/>
      <c r="AZ30" s="7" t="s">
        <v>4</v>
      </c>
      <c r="BA30" s="8"/>
      <c r="BD30" s="168" t="s">
        <v>165</v>
      </c>
      <c r="BE30" s="91"/>
      <c r="BF30" s="91"/>
      <c r="BG30" s="91"/>
      <c r="BH30" s="121"/>
      <c r="BI30" s="121"/>
      <c r="BJ30" s="91"/>
      <c r="BK30" s="92"/>
      <c r="CM30" s="108"/>
      <c r="CN30" s="84"/>
      <c r="CO30" s="36"/>
      <c r="CP30" s="36"/>
      <c r="CQ30" s="36"/>
      <c r="CR30" s="98">
        <v>2.2</v>
      </c>
      <c r="CS30" s="99">
        <f t="shared" si="0"/>
        <v>0</v>
      </c>
      <c r="CT30" s="65">
        <f t="shared" si="1"/>
        <v>5300</v>
      </c>
      <c r="CU30" s="65">
        <f t="shared" si="2"/>
        <v>830</v>
      </c>
      <c r="CV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6.5" customHeight="1">
      <c r="A31" s="84"/>
      <c r="B31" s="36"/>
      <c r="M31" s="36"/>
      <c r="P31" s="6" t="s">
        <v>1</v>
      </c>
      <c r="Q31" s="7"/>
      <c r="R31" s="7"/>
      <c r="S31" s="7"/>
      <c r="T31" s="211">
        <f>IF(V29="AN",IF(T30&gt;T42,T42,T30),0)</f>
        <v>0</v>
      </c>
      <c r="U31" s="211"/>
      <c r="V31" s="7" t="s">
        <v>4</v>
      </c>
      <c r="W31" s="8"/>
      <c r="AJ31" s="27" t="s">
        <v>15</v>
      </c>
      <c r="AK31" s="13"/>
      <c r="AL31" s="13"/>
      <c r="AM31" s="13"/>
      <c r="AN31" s="210">
        <f>IF(AP31="Global",BY64,AN32)</f>
        <v>0.45</v>
      </c>
      <c r="AO31" s="210"/>
      <c r="AP31" s="186" t="s">
        <v>37</v>
      </c>
      <c r="AQ31" s="187"/>
      <c r="BD31" s="6" t="s">
        <v>19</v>
      </c>
      <c r="BE31" s="7"/>
      <c r="BF31" s="7"/>
      <c r="BG31" s="7"/>
      <c r="BH31" s="217">
        <f>BH24*BH29</f>
        <v>27.945</v>
      </c>
      <c r="BI31" s="217"/>
      <c r="BJ31" s="7" t="s">
        <v>4</v>
      </c>
      <c r="BK31" s="8"/>
      <c r="BZ31" s="171" t="s">
        <v>179</v>
      </c>
      <c r="CA31" s="172"/>
      <c r="CB31" s="172"/>
      <c r="CC31" s="172"/>
      <c r="CD31" s="172"/>
      <c r="CE31" s="172"/>
      <c r="CF31" s="172"/>
      <c r="CG31" s="173"/>
      <c r="CM31" s="36"/>
      <c r="CN31" s="84"/>
      <c r="CO31" s="36"/>
      <c r="CP31" s="36"/>
      <c r="CQ31" s="36"/>
      <c r="CR31" s="98">
        <v>2.3</v>
      </c>
      <c r="CS31" s="99">
        <f t="shared" si="0"/>
        <v>0</v>
      </c>
      <c r="CT31" s="65">
        <f t="shared" si="1"/>
        <v>5300</v>
      </c>
      <c r="CU31" s="65">
        <f t="shared" si="2"/>
        <v>830</v>
      </c>
      <c r="CV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</row>
    <row r="32" spans="1:124" ht="16.5" customHeight="1">
      <c r="A32" s="84"/>
      <c r="B32" s="36"/>
      <c r="W32" s="105"/>
      <c r="AJ32" s="6" t="s">
        <v>16</v>
      </c>
      <c r="AK32" s="7"/>
      <c r="AL32" s="7"/>
      <c r="AM32" s="7"/>
      <c r="AN32" s="218"/>
      <c r="AO32" s="218"/>
      <c r="AP32" s="7"/>
      <c r="AQ32" s="8"/>
      <c r="BD32" s="10" t="s">
        <v>7</v>
      </c>
      <c r="BE32" s="11"/>
      <c r="BF32" s="11"/>
      <c r="BG32" s="11"/>
      <c r="BH32" s="213">
        <f>BH26-BH28</f>
        <v>-27.945</v>
      </c>
      <c r="BI32" s="213"/>
      <c r="BJ32" s="11" t="s">
        <v>4</v>
      </c>
      <c r="BK32" s="12"/>
      <c r="CM32" s="36"/>
      <c r="CN32" s="84"/>
      <c r="CO32" s="36"/>
      <c r="CP32" s="36"/>
      <c r="CQ32" s="36"/>
      <c r="CR32" s="98">
        <v>2.4</v>
      </c>
      <c r="CS32" s="99">
        <f t="shared" si="0"/>
        <v>0</v>
      </c>
      <c r="CT32" s="65">
        <f t="shared" si="1"/>
        <v>4300</v>
      </c>
      <c r="CU32" s="65">
        <f t="shared" si="2"/>
        <v>1830</v>
      </c>
      <c r="CV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</row>
    <row r="33" spans="1:124" ht="16.5" customHeight="1">
      <c r="A33" s="84"/>
      <c r="B33" s="36"/>
      <c r="O33" s="129"/>
      <c r="P33" s="129"/>
      <c r="Q33" s="129"/>
      <c r="R33" s="129"/>
      <c r="W33" s="105"/>
      <c r="AJ33" s="10" t="s">
        <v>17</v>
      </c>
      <c r="AK33" s="11"/>
      <c r="AL33" s="14"/>
      <c r="AM33" s="14"/>
      <c r="AN33" s="213">
        <f>AN34</f>
        <v>4.5</v>
      </c>
      <c r="AO33" s="213"/>
      <c r="AP33" s="11" t="s">
        <v>4</v>
      </c>
      <c r="AQ33" s="12"/>
      <c r="CM33" s="36"/>
      <c r="CN33" s="84"/>
      <c r="CO33" s="36"/>
      <c r="CP33" s="36"/>
      <c r="CQ33" s="36"/>
      <c r="CR33" s="98">
        <v>2.5</v>
      </c>
      <c r="CS33" s="99">
        <f t="shared" si="0"/>
        <v>0</v>
      </c>
      <c r="CT33" s="65">
        <f t="shared" si="1"/>
        <v>4300</v>
      </c>
      <c r="CU33" s="65">
        <f t="shared" si="2"/>
        <v>1830</v>
      </c>
      <c r="CV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</row>
    <row r="34" spans="1:124" ht="16.5" customHeight="1">
      <c r="A34" s="84"/>
      <c r="B34" s="36"/>
      <c r="N34" s="129"/>
      <c r="O34" s="129"/>
      <c r="P34" s="28" t="s">
        <v>128</v>
      </c>
      <c r="Q34" s="29"/>
      <c r="R34" s="29"/>
      <c r="S34" s="30" t="s">
        <v>147</v>
      </c>
      <c r="T34" s="30"/>
      <c r="U34" s="30"/>
      <c r="V34" s="30"/>
      <c r="W34" s="31"/>
      <c r="AJ34" s="45" t="s">
        <v>106</v>
      </c>
      <c r="AK34" s="7"/>
      <c r="AL34" s="9"/>
      <c r="AM34" s="9"/>
      <c r="AN34" s="211">
        <f>IF($Y$54&gt;$BY$62,AN35,0)</f>
        <v>4.5</v>
      </c>
      <c r="AO34" s="211"/>
      <c r="AP34" s="7" t="s">
        <v>4</v>
      </c>
      <c r="AQ34" s="8"/>
      <c r="BJ34" s="37" t="s">
        <v>94</v>
      </c>
      <c r="CD34" s="37" t="s">
        <v>94</v>
      </c>
      <c r="CM34" s="36"/>
      <c r="CN34" s="84"/>
      <c r="CO34" s="36"/>
      <c r="CP34" s="36"/>
      <c r="CQ34" s="36"/>
      <c r="CR34" s="98">
        <v>2.6</v>
      </c>
      <c r="CS34" s="99">
        <f t="shared" si="0"/>
        <v>0</v>
      </c>
      <c r="CT34" s="65">
        <f t="shared" si="1"/>
        <v>4300</v>
      </c>
      <c r="CU34" s="65">
        <f t="shared" si="2"/>
        <v>1830</v>
      </c>
      <c r="CV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</row>
    <row r="35" spans="1:124" ht="16.5" customHeight="1">
      <c r="A35" s="84"/>
      <c r="B35" s="36"/>
      <c r="E35" s="37" t="s">
        <v>97</v>
      </c>
      <c r="F35" s="36"/>
      <c r="G35" s="36"/>
      <c r="N35" s="129"/>
      <c r="P35" s="32"/>
      <c r="Q35" s="33"/>
      <c r="R35" s="33"/>
      <c r="S35" s="34" t="s">
        <v>82</v>
      </c>
      <c r="T35" s="34"/>
      <c r="U35" s="34"/>
      <c r="V35" s="34"/>
      <c r="W35" s="35"/>
      <c r="AJ35" s="10" t="s">
        <v>18</v>
      </c>
      <c r="AK35" s="11"/>
      <c r="AL35" s="11"/>
      <c r="AM35" s="11"/>
      <c r="AN35" s="213">
        <f>AN39+AN40</f>
        <v>4.5</v>
      </c>
      <c r="AO35" s="213"/>
      <c r="AP35" s="11" t="s">
        <v>4</v>
      </c>
      <c r="AQ35" s="12"/>
      <c r="BF35" s="15" t="s">
        <v>66</v>
      </c>
      <c r="BG35" s="16"/>
      <c r="BH35" s="16" t="s">
        <v>105</v>
      </c>
      <c r="BI35" s="17"/>
      <c r="BJ35" s="17"/>
      <c r="BK35" s="17"/>
      <c r="BL35" s="17"/>
      <c r="BM35" s="18"/>
      <c r="BP35" s="113" t="s">
        <v>68</v>
      </c>
      <c r="BQ35" s="114"/>
      <c r="BR35" s="114" t="s">
        <v>78</v>
      </c>
      <c r="BS35" s="115"/>
      <c r="BT35" s="115"/>
      <c r="BU35" s="115"/>
      <c r="BV35" s="115"/>
      <c r="BW35" s="116"/>
      <c r="BZ35" s="15" t="s">
        <v>69</v>
      </c>
      <c r="CA35" s="16"/>
      <c r="CB35" s="16" t="s">
        <v>129</v>
      </c>
      <c r="CC35" s="17"/>
      <c r="CD35" s="17"/>
      <c r="CE35" s="17"/>
      <c r="CF35" s="17"/>
      <c r="CG35" s="18"/>
      <c r="CM35" s="36"/>
      <c r="CN35" s="84"/>
      <c r="CO35" s="36"/>
      <c r="CP35" s="36"/>
      <c r="CQ35" s="36"/>
      <c r="CR35" s="98">
        <v>2.7</v>
      </c>
      <c r="CS35" s="99">
        <f t="shared" si="0"/>
        <v>0</v>
      </c>
      <c r="CT35" s="65">
        <f t="shared" si="1"/>
        <v>4300</v>
      </c>
      <c r="CU35" s="65">
        <f t="shared" si="2"/>
        <v>1830</v>
      </c>
      <c r="CV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ht="16.5" customHeight="1">
      <c r="A36" s="84"/>
      <c r="B36" s="36"/>
      <c r="E36" s="15" t="s">
        <v>133</v>
      </c>
      <c r="F36" s="16"/>
      <c r="G36" s="16" t="s">
        <v>122</v>
      </c>
      <c r="H36" s="17"/>
      <c r="I36" s="17"/>
      <c r="J36" s="17"/>
      <c r="K36" s="17"/>
      <c r="L36" s="18"/>
      <c r="M36" s="129"/>
      <c r="N36" s="129"/>
      <c r="P36" s="6" t="s">
        <v>8</v>
      </c>
      <c r="Q36" s="7"/>
      <c r="R36" s="9"/>
      <c r="S36" s="9"/>
      <c r="T36" s="9"/>
      <c r="U36" s="212">
        <v>410</v>
      </c>
      <c r="V36" s="212"/>
      <c r="W36" s="93" t="s">
        <v>9</v>
      </c>
      <c r="AJ36" s="90" t="s">
        <v>168</v>
      </c>
      <c r="AK36" s="91"/>
      <c r="AL36" s="91"/>
      <c r="AM36" s="91"/>
      <c r="AN36" s="214">
        <v>10</v>
      </c>
      <c r="AO36" s="214"/>
      <c r="AP36" s="91" t="s">
        <v>4</v>
      </c>
      <c r="AQ36" s="92"/>
      <c r="BF36" s="6" t="s">
        <v>2</v>
      </c>
      <c r="BG36" s="7"/>
      <c r="BH36" s="9"/>
      <c r="BI36" s="9"/>
      <c r="BJ36" s="212">
        <v>600</v>
      </c>
      <c r="BK36" s="212"/>
      <c r="BL36" s="7" t="s">
        <v>10</v>
      </c>
      <c r="BM36" s="8"/>
      <c r="BP36" s="117" t="s">
        <v>11</v>
      </c>
      <c r="BQ36" s="26"/>
      <c r="BR36" s="26"/>
      <c r="BS36" s="26"/>
      <c r="BT36" s="26"/>
      <c r="BU36" s="26"/>
      <c r="BV36" s="219" t="s">
        <v>175</v>
      </c>
      <c r="BW36" s="220"/>
      <c r="BZ36" s="6" t="s">
        <v>2</v>
      </c>
      <c r="CA36" s="7"/>
      <c r="CB36" s="9"/>
      <c r="CC36" s="9"/>
      <c r="CD36" s="212">
        <v>50</v>
      </c>
      <c r="CE36" s="212"/>
      <c r="CF36" s="7" t="s">
        <v>10</v>
      </c>
      <c r="CG36" s="8"/>
      <c r="CM36" s="36"/>
      <c r="CN36" s="84"/>
      <c r="CO36" s="36"/>
      <c r="CP36" s="36"/>
      <c r="CQ36" s="36"/>
      <c r="CR36" s="98">
        <v>2.8</v>
      </c>
      <c r="CS36" s="99">
        <f t="shared" si="0"/>
        <v>0</v>
      </c>
      <c r="CT36" s="65">
        <f t="shared" si="1"/>
        <v>4300</v>
      </c>
      <c r="CU36" s="65">
        <f t="shared" si="2"/>
        <v>1830</v>
      </c>
      <c r="CV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124" ht="16.5" customHeight="1">
      <c r="A37" s="84"/>
      <c r="B37" s="36"/>
      <c r="E37" s="6" t="s">
        <v>2</v>
      </c>
      <c r="F37" s="7"/>
      <c r="G37" s="9"/>
      <c r="H37" s="9"/>
      <c r="I37" s="212">
        <v>150</v>
      </c>
      <c r="J37" s="212"/>
      <c r="K37" s="7" t="s">
        <v>10</v>
      </c>
      <c r="L37" s="8"/>
      <c r="P37" s="45" t="s">
        <v>138</v>
      </c>
      <c r="Q37" s="7"/>
      <c r="R37" s="7"/>
      <c r="S37" s="7"/>
      <c r="T37" s="9"/>
      <c r="U37" s="9"/>
      <c r="V37" s="7"/>
      <c r="W37" s="8"/>
      <c r="AJ37" s="168" t="s">
        <v>165</v>
      </c>
      <c r="AK37" s="91"/>
      <c r="AL37" s="91"/>
      <c r="AM37" s="91"/>
      <c r="AN37" s="121"/>
      <c r="AO37" s="121"/>
      <c r="AP37" s="91"/>
      <c r="AQ37" s="92"/>
      <c r="AU37" s="19" t="s">
        <v>76</v>
      </c>
      <c r="AV37" s="20"/>
      <c r="AW37" s="20" t="s">
        <v>113</v>
      </c>
      <c r="AX37" s="21"/>
      <c r="AY37" s="21"/>
      <c r="AZ37" s="21"/>
      <c r="BA37" s="21"/>
      <c r="BB37" s="25"/>
      <c r="BF37" s="6" t="s">
        <v>3</v>
      </c>
      <c r="BG37" s="7"/>
      <c r="BH37" s="7"/>
      <c r="BI37" s="7"/>
      <c r="BJ37" s="212">
        <v>430</v>
      </c>
      <c r="BK37" s="212"/>
      <c r="BL37" s="7" t="s">
        <v>10</v>
      </c>
      <c r="BM37" s="8"/>
      <c r="BP37" s="136" t="s">
        <v>0</v>
      </c>
      <c r="BQ37" s="137"/>
      <c r="BR37" s="153"/>
      <c r="BS37" s="153"/>
      <c r="BT37" s="221">
        <v>850</v>
      </c>
      <c r="BU37" s="221"/>
      <c r="BV37" s="140" t="s">
        <v>4</v>
      </c>
      <c r="BW37" s="141"/>
      <c r="BZ37" s="6" t="s">
        <v>3</v>
      </c>
      <c r="CA37" s="7"/>
      <c r="CB37" s="7"/>
      <c r="CC37" s="7"/>
      <c r="CD37" s="212">
        <v>35</v>
      </c>
      <c r="CE37" s="212"/>
      <c r="CF37" s="7" t="s">
        <v>10</v>
      </c>
      <c r="CG37" s="8"/>
      <c r="CM37" s="36"/>
      <c r="CN37" s="84"/>
      <c r="CO37" s="36"/>
      <c r="CP37" s="36"/>
      <c r="CQ37" s="36"/>
      <c r="CR37" s="98">
        <v>2.9</v>
      </c>
      <c r="CS37" s="99">
        <f t="shared" si="0"/>
        <v>0</v>
      </c>
      <c r="CT37" s="65">
        <f t="shared" si="1"/>
        <v>4300</v>
      </c>
      <c r="CU37" s="65">
        <f t="shared" si="2"/>
        <v>1830</v>
      </c>
      <c r="CV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</row>
    <row r="38" spans="1:124" ht="16.5" customHeight="1">
      <c r="A38" s="84"/>
      <c r="B38" s="36"/>
      <c r="E38" s="6" t="s">
        <v>3</v>
      </c>
      <c r="F38" s="7"/>
      <c r="G38" s="7"/>
      <c r="H38" s="7"/>
      <c r="I38" s="212">
        <v>105</v>
      </c>
      <c r="J38" s="212"/>
      <c r="K38" s="7" t="s">
        <v>10</v>
      </c>
      <c r="L38" s="8"/>
      <c r="P38" s="27" t="s">
        <v>15</v>
      </c>
      <c r="Q38" s="13"/>
      <c r="R38" s="13"/>
      <c r="S38" s="13"/>
      <c r="T38" s="210">
        <f>IF(V38="Global",BY64,T39)</f>
        <v>0.45</v>
      </c>
      <c r="U38" s="210"/>
      <c r="V38" s="186" t="s">
        <v>37</v>
      </c>
      <c r="W38" s="187"/>
      <c r="AJ38" s="125" t="s">
        <v>74</v>
      </c>
      <c r="AK38" s="126"/>
      <c r="AL38" s="126"/>
      <c r="AM38" s="126"/>
      <c r="AN38" s="126"/>
      <c r="AO38" s="126"/>
      <c r="AP38" s="126"/>
      <c r="AQ38" s="127"/>
      <c r="AR38" s="131"/>
      <c r="AS38" s="64"/>
      <c r="AU38" s="6" t="s">
        <v>63</v>
      </c>
      <c r="AV38" s="7"/>
      <c r="AW38" s="9"/>
      <c r="AX38" s="9"/>
      <c r="AY38" s="9"/>
      <c r="AZ38" s="9"/>
      <c r="BA38" s="219" t="s">
        <v>175</v>
      </c>
      <c r="BB38" s="220"/>
      <c r="BF38" s="10" t="s">
        <v>5</v>
      </c>
      <c r="BG38" s="11"/>
      <c r="BH38" s="11"/>
      <c r="BI38" s="11"/>
      <c r="BJ38" s="213">
        <f>BJ39</f>
        <v>0</v>
      </c>
      <c r="BK38" s="213"/>
      <c r="BL38" s="11" t="s">
        <v>4</v>
      </c>
      <c r="BM38" s="12"/>
      <c r="BP38" s="143" t="s">
        <v>12</v>
      </c>
      <c r="BQ38" s="144"/>
      <c r="BR38" s="144"/>
      <c r="BS38" s="144"/>
      <c r="BT38" s="221">
        <f>IF(BT37&gt;BT39,BT39,BT37)</f>
        <v>0</v>
      </c>
      <c r="BU38" s="221"/>
      <c r="BV38" s="145" t="s">
        <v>4</v>
      </c>
      <c r="BW38" s="146"/>
      <c r="BZ38" s="10" t="s">
        <v>5</v>
      </c>
      <c r="CA38" s="11"/>
      <c r="CB38" s="11"/>
      <c r="CC38" s="11"/>
      <c r="CD38" s="213">
        <f>CD39</f>
        <v>0</v>
      </c>
      <c r="CE38" s="213"/>
      <c r="CF38" s="11" t="s">
        <v>4</v>
      </c>
      <c r="CG38" s="12"/>
      <c r="CM38" s="36"/>
      <c r="CN38" s="84"/>
      <c r="CO38" s="36"/>
      <c r="CP38" s="36"/>
      <c r="CQ38" s="36"/>
      <c r="CR38" s="98">
        <v>3</v>
      </c>
      <c r="CS38" s="99">
        <f t="shared" si="0"/>
        <v>0</v>
      </c>
      <c r="CT38" s="65">
        <f t="shared" si="1"/>
        <v>4300</v>
      </c>
      <c r="CU38" s="65">
        <f t="shared" si="2"/>
        <v>1830</v>
      </c>
      <c r="CV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</row>
    <row r="39" spans="1:124" ht="16.5" customHeight="1">
      <c r="A39" s="84"/>
      <c r="B39" s="36"/>
      <c r="E39" s="10" t="s">
        <v>5</v>
      </c>
      <c r="F39" s="11"/>
      <c r="G39" s="11"/>
      <c r="H39" s="11"/>
      <c r="I39" s="213">
        <f>I40</f>
        <v>0</v>
      </c>
      <c r="J39" s="213"/>
      <c r="K39" s="11" t="s">
        <v>4</v>
      </c>
      <c r="L39" s="12"/>
      <c r="M39" s="36"/>
      <c r="P39" s="6" t="s">
        <v>16</v>
      </c>
      <c r="Q39" s="7"/>
      <c r="R39" s="7"/>
      <c r="S39" s="7"/>
      <c r="T39" s="218"/>
      <c r="U39" s="218"/>
      <c r="V39" s="7"/>
      <c r="W39" s="8"/>
      <c r="AJ39" s="6" t="s">
        <v>19</v>
      </c>
      <c r="AK39" s="7"/>
      <c r="AL39" s="7"/>
      <c r="AM39" s="7"/>
      <c r="AN39" s="217">
        <f>AN31*AN36</f>
        <v>4.5</v>
      </c>
      <c r="AO39" s="217"/>
      <c r="AP39" s="7" t="s">
        <v>4</v>
      </c>
      <c r="AQ39" s="8"/>
      <c r="AR39" s="129"/>
      <c r="AS39" s="129"/>
      <c r="AU39" s="6" t="s">
        <v>0</v>
      </c>
      <c r="AV39" s="7"/>
      <c r="AW39" s="149"/>
      <c r="AX39" s="149"/>
      <c r="AY39" s="211">
        <v>720</v>
      </c>
      <c r="AZ39" s="211"/>
      <c r="BA39" s="7" t="s">
        <v>4</v>
      </c>
      <c r="BB39" s="8"/>
      <c r="BF39" s="6" t="s">
        <v>70</v>
      </c>
      <c r="BG39" s="7"/>
      <c r="BH39" s="9"/>
      <c r="BI39" s="9"/>
      <c r="BJ39" s="211">
        <f>BT39</f>
        <v>0</v>
      </c>
      <c r="BK39" s="211"/>
      <c r="BL39" s="7" t="s">
        <v>4</v>
      </c>
      <c r="BM39" s="8"/>
      <c r="BP39" s="136" t="s">
        <v>24</v>
      </c>
      <c r="BQ39" s="137"/>
      <c r="BR39" s="138"/>
      <c r="BS39" s="138"/>
      <c r="BT39" s="221">
        <f>IF(BV36="AN",BJ40,0)</f>
        <v>0</v>
      </c>
      <c r="BU39" s="221"/>
      <c r="BV39" s="140" t="s">
        <v>4</v>
      </c>
      <c r="BW39" s="141"/>
      <c r="BZ39" s="6" t="s">
        <v>95</v>
      </c>
      <c r="CA39" s="7"/>
      <c r="CB39" s="9"/>
      <c r="CC39" s="9"/>
      <c r="CD39" s="211">
        <f>CD51</f>
        <v>0</v>
      </c>
      <c r="CE39" s="211"/>
      <c r="CF39" s="7" t="s">
        <v>4</v>
      </c>
      <c r="CG39" s="8"/>
      <c r="CM39" s="36"/>
      <c r="CN39" s="84"/>
      <c r="CO39" s="36"/>
      <c r="CP39" s="36"/>
      <c r="CQ39" s="36"/>
      <c r="CR39" s="98">
        <v>3.1</v>
      </c>
      <c r="CS39" s="99">
        <f t="shared" si="0"/>
        <v>0</v>
      </c>
      <c r="CT39" s="65">
        <f t="shared" si="1"/>
        <v>4300</v>
      </c>
      <c r="CU39" s="65">
        <f t="shared" si="2"/>
        <v>1830</v>
      </c>
      <c r="CV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</row>
    <row r="40" spans="1:124" ht="16.5" customHeight="1">
      <c r="A40" s="84"/>
      <c r="B40" s="36"/>
      <c r="E40" s="6" t="s">
        <v>71</v>
      </c>
      <c r="F40" s="7"/>
      <c r="G40" s="9"/>
      <c r="H40" s="9"/>
      <c r="I40" s="211">
        <f>T31</f>
        <v>0</v>
      </c>
      <c r="J40" s="211"/>
      <c r="K40" s="7" t="s">
        <v>4</v>
      </c>
      <c r="L40" s="8"/>
      <c r="P40" s="10" t="s">
        <v>17</v>
      </c>
      <c r="Q40" s="11"/>
      <c r="R40" s="14"/>
      <c r="S40" s="14"/>
      <c r="T40" s="213">
        <f>T41</f>
        <v>0</v>
      </c>
      <c r="U40" s="213"/>
      <c r="V40" s="11" t="s">
        <v>4</v>
      </c>
      <c r="W40" s="12"/>
      <c r="AJ40" s="6" t="s">
        <v>123</v>
      </c>
      <c r="AK40" s="7"/>
      <c r="AL40" s="7"/>
      <c r="AM40" s="7"/>
      <c r="AN40" s="217">
        <f>AX30</f>
        <v>0</v>
      </c>
      <c r="AO40" s="217"/>
      <c r="AP40" s="7" t="s">
        <v>4</v>
      </c>
      <c r="AQ40" s="8"/>
      <c r="AR40" s="129"/>
      <c r="AS40" s="129"/>
      <c r="AT40" s="129"/>
      <c r="AU40" s="6" t="s">
        <v>1</v>
      </c>
      <c r="AV40" s="7"/>
      <c r="AW40" s="7"/>
      <c r="AX40" s="7"/>
      <c r="AY40" s="211">
        <f>IF(BA38="AN",IF(AY39&gt;AC47,AC47,AY39),0)</f>
        <v>0</v>
      </c>
      <c r="AZ40" s="211"/>
      <c r="BA40" s="7" t="s">
        <v>4</v>
      </c>
      <c r="BB40" s="8"/>
      <c r="BF40" s="10" t="s">
        <v>6</v>
      </c>
      <c r="BG40" s="11"/>
      <c r="BH40" s="88"/>
      <c r="BI40" s="88"/>
      <c r="BJ40" s="213">
        <f>BJ41+BJ42</f>
        <v>76.4055</v>
      </c>
      <c r="BK40" s="213"/>
      <c r="BL40" s="11" t="s">
        <v>4</v>
      </c>
      <c r="BM40" s="12"/>
      <c r="BP40" s="136" t="s">
        <v>7</v>
      </c>
      <c r="BQ40" s="137"/>
      <c r="BR40" s="137"/>
      <c r="BS40" s="137"/>
      <c r="BT40" s="221">
        <f>BT38-BT39</f>
        <v>0</v>
      </c>
      <c r="BU40" s="221"/>
      <c r="BV40" s="140" t="s">
        <v>4</v>
      </c>
      <c r="BW40" s="141"/>
      <c r="BZ40" s="10" t="s">
        <v>6</v>
      </c>
      <c r="CA40" s="11"/>
      <c r="CB40" s="88"/>
      <c r="CC40" s="88"/>
      <c r="CD40" s="213">
        <f>CD41</f>
        <v>0</v>
      </c>
      <c r="CE40" s="213"/>
      <c r="CF40" s="11" t="s">
        <v>4</v>
      </c>
      <c r="CG40" s="12"/>
      <c r="CM40" s="36"/>
      <c r="CN40" s="84"/>
      <c r="CO40" s="36"/>
      <c r="CP40" s="36"/>
      <c r="CQ40" s="36"/>
      <c r="CR40" s="98">
        <v>3.2</v>
      </c>
      <c r="CS40" s="99">
        <f t="shared" si="0"/>
        <v>0</v>
      </c>
      <c r="CT40" s="65">
        <f t="shared" si="1"/>
        <v>4300</v>
      </c>
      <c r="CU40" s="65">
        <f t="shared" si="2"/>
        <v>1830</v>
      </c>
      <c r="CV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</row>
    <row r="41" spans="1:124" ht="16.5" customHeight="1">
      <c r="A41" s="84"/>
      <c r="B41" s="36"/>
      <c r="E41" s="10" t="s">
        <v>6</v>
      </c>
      <c r="F41" s="11"/>
      <c r="G41" s="88"/>
      <c r="H41" s="88"/>
      <c r="I41" s="213">
        <f>I42</f>
        <v>18.864</v>
      </c>
      <c r="J41" s="213"/>
      <c r="K41" s="11" t="s">
        <v>4</v>
      </c>
      <c r="L41" s="12"/>
      <c r="P41" s="45" t="s">
        <v>133</v>
      </c>
      <c r="Q41" s="43"/>
      <c r="R41" s="58"/>
      <c r="S41" s="58"/>
      <c r="T41" s="211">
        <f>IF(E45&gt;BY62,I42,0)</f>
        <v>0</v>
      </c>
      <c r="U41" s="211"/>
      <c r="V41" s="43" t="s">
        <v>4</v>
      </c>
      <c r="W41" s="8"/>
      <c r="AC41" s="37" t="s">
        <v>93</v>
      </c>
      <c r="AJ41" s="10" t="s">
        <v>7</v>
      </c>
      <c r="AK41" s="11"/>
      <c r="AL41" s="11"/>
      <c r="AM41" s="11"/>
      <c r="AN41" s="213">
        <f>AN33-AN35</f>
        <v>0</v>
      </c>
      <c r="AO41" s="213"/>
      <c r="AP41" s="11" t="s">
        <v>4</v>
      </c>
      <c r="AQ41" s="12"/>
      <c r="AR41" s="129"/>
      <c r="AS41" s="129"/>
      <c r="BF41" s="6" t="s">
        <v>76</v>
      </c>
      <c r="BG41" s="7"/>
      <c r="BH41" s="149"/>
      <c r="BI41" s="149"/>
      <c r="BJ41" s="217">
        <f>AY40</f>
        <v>0</v>
      </c>
      <c r="BK41" s="217"/>
      <c r="BL41" s="7" t="s">
        <v>4</v>
      </c>
      <c r="BM41" s="8"/>
      <c r="BZ41" s="128" t="s">
        <v>70</v>
      </c>
      <c r="CA41" s="4"/>
      <c r="CB41" s="4"/>
      <c r="CC41" s="4"/>
      <c r="CD41" s="211">
        <f>BT38</f>
        <v>0</v>
      </c>
      <c r="CE41" s="211"/>
      <c r="CF41" s="4" t="s">
        <v>4</v>
      </c>
      <c r="CG41" s="5"/>
      <c r="CM41" s="36"/>
      <c r="CN41" s="84"/>
      <c r="CO41" s="36"/>
      <c r="CP41" s="36"/>
      <c r="CQ41" s="36"/>
      <c r="CR41" s="98">
        <v>3.3</v>
      </c>
      <c r="CS41" s="99">
        <f t="shared" si="0"/>
        <v>0</v>
      </c>
      <c r="CT41" s="65">
        <f t="shared" si="1"/>
        <v>4300</v>
      </c>
      <c r="CU41" s="65">
        <f t="shared" si="2"/>
        <v>1830</v>
      </c>
      <c r="CV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6.5" customHeight="1">
      <c r="A42" s="84"/>
      <c r="B42" s="36"/>
      <c r="E42" s="3" t="s">
        <v>159</v>
      </c>
      <c r="F42" s="4"/>
      <c r="G42" s="4"/>
      <c r="H42" s="4"/>
      <c r="I42" s="211">
        <f>T42</f>
        <v>18.864</v>
      </c>
      <c r="J42" s="211"/>
      <c r="K42" s="4" t="s">
        <v>4</v>
      </c>
      <c r="L42" s="5"/>
      <c r="P42" s="10" t="s">
        <v>18</v>
      </c>
      <c r="Q42" s="11"/>
      <c r="R42" s="11"/>
      <c r="S42" s="11"/>
      <c r="T42" s="213">
        <f>T45</f>
        <v>18.864</v>
      </c>
      <c r="U42" s="213"/>
      <c r="V42" s="11" t="s">
        <v>4</v>
      </c>
      <c r="W42" s="12"/>
      <c r="Y42" s="15" t="s">
        <v>106</v>
      </c>
      <c r="Z42" s="16"/>
      <c r="AA42" s="16" t="s">
        <v>108</v>
      </c>
      <c r="AB42" s="17"/>
      <c r="AC42" s="17"/>
      <c r="AD42" s="17"/>
      <c r="AE42" s="17"/>
      <c r="AF42" s="18"/>
      <c r="AR42" s="129"/>
      <c r="BF42" s="3" t="s">
        <v>145</v>
      </c>
      <c r="BG42" s="4"/>
      <c r="BH42" s="4"/>
      <c r="BI42" s="4"/>
      <c r="BJ42" s="211">
        <f>BJ56</f>
        <v>76.4055</v>
      </c>
      <c r="BK42" s="211"/>
      <c r="BL42" s="4" t="s">
        <v>4</v>
      </c>
      <c r="BM42" s="5"/>
      <c r="BZ42" s="10" t="s">
        <v>7</v>
      </c>
      <c r="CA42" s="11"/>
      <c r="CB42" s="11"/>
      <c r="CC42" s="11"/>
      <c r="CD42" s="213">
        <f>CD38-CD40</f>
        <v>0</v>
      </c>
      <c r="CE42" s="213"/>
      <c r="CF42" s="11" t="s">
        <v>4</v>
      </c>
      <c r="CG42" s="12"/>
      <c r="CM42" s="36"/>
      <c r="CN42" s="84"/>
      <c r="CO42" s="36"/>
      <c r="CP42" s="36"/>
      <c r="CQ42" s="36"/>
      <c r="CR42" s="98">
        <v>3.4</v>
      </c>
      <c r="CS42" s="99">
        <f t="shared" si="0"/>
        <v>0</v>
      </c>
      <c r="CT42" s="65">
        <f t="shared" si="1"/>
        <v>4300</v>
      </c>
      <c r="CU42" s="65">
        <f t="shared" si="2"/>
        <v>1830</v>
      </c>
      <c r="CV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6.5" customHeight="1">
      <c r="A43" s="84"/>
      <c r="B43" s="36"/>
      <c r="E43" s="10" t="s">
        <v>7</v>
      </c>
      <c r="F43" s="11"/>
      <c r="G43" s="11"/>
      <c r="H43" s="11"/>
      <c r="I43" s="213">
        <f>I39-I41</f>
        <v>-18.864</v>
      </c>
      <c r="J43" s="213"/>
      <c r="K43" s="11" t="s">
        <v>4</v>
      </c>
      <c r="L43" s="12"/>
      <c r="P43" s="90" t="s">
        <v>167</v>
      </c>
      <c r="Q43" s="91"/>
      <c r="R43" s="91"/>
      <c r="S43" s="91"/>
      <c r="T43" s="214">
        <v>41.92</v>
      </c>
      <c r="U43" s="214"/>
      <c r="V43" s="91" t="s">
        <v>4</v>
      </c>
      <c r="W43" s="92"/>
      <c r="Y43" s="6" t="s">
        <v>2</v>
      </c>
      <c r="Z43" s="7"/>
      <c r="AA43" s="9"/>
      <c r="AB43" s="9"/>
      <c r="AC43" s="212">
        <v>600</v>
      </c>
      <c r="AD43" s="212"/>
      <c r="AE43" s="7" t="s">
        <v>10</v>
      </c>
      <c r="AF43" s="8"/>
      <c r="AR43" s="129"/>
      <c r="BF43" s="10" t="s">
        <v>7</v>
      </c>
      <c r="BG43" s="11"/>
      <c r="BH43" s="11"/>
      <c r="BI43" s="11"/>
      <c r="BJ43" s="213">
        <f>BJ38-BJ40</f>
        <v>-76.4055</v>
      </c>
      <c r="BK43" s="213"/>
      <c r="BL43" s="11" t="s">
        <v>4</v>
      </c>
      <c r="BM43" s="12"/>
      <c r="BZ43" s="68" t="s">
        <v>13</v>
      </c>
      <c r="CA43" s="100"/>
      <c r="CB43" s="100"/>
      <c r="CC43" s="100"/>
      <c r="CD43" s="100"/>
      <c r="CE43" s="100"/>
      <c r="CF43" s="100"/>
      <c r="CG43" s="152"/>
      <c r="CM43" s="36"/>
      <c r="CN43" s="84"/>
      <c r="CO43" s="36"/>
      <c r="CP43" s="36"/>
      <c r="CQ43" s="36"/>
      <c r="CR43" s="98">
        <v>3.5</v>
      </c>
      <c r="CS43" s="99">
        <f t="shared" si="0"/>
        <v>0</v>
      </c>
      <c r="CT43" s="65">
        <f t="shared" si="1"/>
        <v>4300</v>
      </c>
      <c r="CU43" s="65">
        <f t="shared" si="2"/>
        <v>1830</v>
      </c>
      <c r="CV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6.5" customHeight="1">
      <c r="A44" s="84"/>
      <c r="B44" s="36"/>
      <c r="E44" s="68" t="s">
        <v>13</v>
      </c>
      <c r="F44" s="100"/>
      <c r="G44" s="100"/>
      <c r="H44" s="100"/>
      <c r="I44" s="100"/>
      <c r="J44" s="100"/>
      <c r="K44" s="100"/>
      <c r="L44" s="152"/>
      <c r="P44" s="122" t="s">
        <v>165</v>
      </c>
      <c r="Q44" s="91"/>
      <c r="R44" s="91"/>
      <c r="S44" s="91"/>
      <c r="T44" s="121"/>
      <c r="U44" s="121"/>
      <c r="V44" s="91"/>
      <c r="W44" s="92"/>
      <c r="Y44" s="6" t="s">
        <v>3</v>
      </c>
      <c r="Z44" s="7"/>
      <c r="AA44" s="7"/>
      <c r="AB44" s="7"/>
      <c r="AC44" s="212">
        <v>420</v>
      </c>
      <c r="AD44" s="212"/>
      <c r="AE44" s="7" t="s">
        <v>10</v>
      </c>
      <c r="AF44" s="8"/>
      <c r="AR44" s="129"/>
      <c r="BF44" s="68" t="s">
        <v>13</v>
      </c>
      <c r="BG44" s="100"/>
      <c r="BH44" s="100"/>
      <c r="BI44" s="100"/>
      <c r="BJ44" s="100"/>
      <c r="BK44" s="100"/>
      <c r="BL44" s="100"/>
      <c r="BM44" s="152"/>
      <c r="BZ44" s="169" t="str">
        <f>IF(CD42&gt;=0,"unbegrenzt",CD37/CD42*(-1))</f>
        <v>unbegrenzt</v>
      </c>
      <c r="CA44" s="170"/>
      <c r="CB44" s="170"/>
      <c r="CC44" s="170"/>
      <c r="CD44" s="170"/>
      <c r="CE44" s="170"/>
      <c r="CF44" s="41" t="s">
        <v>14</v>
      </c>
      <c r="CG44" s="42"/>
      <c r="CM44" s="36"/>
      <c r="CN44" s="84"/>
      <c r="CO44" s="36"/>
      <c r="CP44" s="36"/>
      <c r="CQ44" s="36"/>
      <c r="CR44" s="98">
        <v>3.6</v>
      </c>
      <c r="CS44" s="99">
        <f t="shared" si="0"/>
        <v>0</v>
      </c>
      <c r="CT44" s="65">
        <f t="shared" si="1"/>
        <v>4300</v>
      </c>
      <c r="CU44" s="65">
        <f t="shared" si="2"/>
        <v>1830</v>
      </c>
      <c r="CV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6.5" customHeight="1">
      <c r="A45" s="84"/>
      <c r="B45" s="36"/>
      <c r="E45" s="169">
        <f>IF(V29="AUS",I38/I41,IF(Z21="unbegrenzt",IF(I43&gt;=0,"unbegrenzt",I38/I43*(-1)),Z21+I38/I41))</f>
        <v>5.566157760814249</v>
      </c>
      <c r="F45" s="170"/>
      <c r="G45" s="170"/>
      <c r="H45" s="170"/>
      <c r="I45" s="170"/>
      <c r="J45" s="170"/>
      <c r="K45" s="41" t="s">
        <v>14</v>
      </c>
      <c r="L45" s="42"/>
      <c r="P45" s="6" t="s">
        <v>19</v>
      </c>
      <c r="Q45" s="7"/>
      <c r="R45" s="7"/>
      <c r="S45" s="7"/>
      <c r="T45" s="217">
        <f>T38*T43</f>
        <v>18.864</v>
      </c>
      <c r="U45" s="217"/>
      <c r="V45" s="7" t="s">
        <v>4</v>
      </c>
      <c r="W45" s="8"/>
      <c r="Y45" s="10" t="s">
        <v>5</v>
      </c>
      <c r="Z45" s="11"/>
      <c r="AA45" s="11"/>
      <c r="AB45" s="11"/>
      <c r="AC45" s="213">
        <f>AC46</f>
        <v>0</v>
      </c>
      <c r="AD45" s="213"/>
      <c r="AE45" s="11" t="s">
        <v>4</v>
      </c>
      <c r="AF45" s="12"/>
      <c r="AL45" s="340" t="s">
        <v>182</v>
      </c>
      <c r="AM45" s="341"/>
      <c r="AR45" s="129"/>
      <c r="BF45" s="169">
        <f>IF(CD42&gt;=0,IF(BJ43&gt;=0,"unbegrenzt",BJ37/BJ43*(-1)),BZ44+BJ37/BJ40)</f>
        <v>5.627867103807971</v>
      </c>
      <c r="BG45" s="170"/>
      <c r="BH45" s="170"/>
      <c r="BI45" s="170"/>
      <c r="BJ45" s="170"/>
      <c r="BK45" s="170"/>
      <c r="BL45" s="41" t="s">
        <v>14</v>
      </c>
      <c r="BM45" s="42"/>
      <c r="CM45" s="36"/>
      <c r="CN45" s="84"/>
      <c r="CO45" s="36"/>
      <c r="CP45" s="36"/>
      <c r="CQ45" s="36"/>
      <c r="CR45" s="98">
        <v>3.7</v>
      </c>
      <c r="CS45" s="99">
        <f t="shared" si="0"/>
        <v>0</v>
      </c>
      <c r="CT45" s="65">
        <f t="shared" si="1"/>
        <v>3150</v>
      </c>
      <c r="CU45" s="65">
        <f t="shared" si="2"/>
        <v>2980</v>
      </c>
      <c r="CV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6.5" customHeight="1">
      <c r="A46" s="84"/>
      <c r="B46" s="36"/>
      <c r="P46" s="10" t="s">
        <v>7</v>
      </c>
      <c r="Q46" s="11"/>
      <c r="R46" s="11"/>
      <c r="S46" s="11"/>
      <c r="T46" s="213">
        <f>T40-T42</f>
        <v>-18.864</v>
      </c>
      <c r="U46" s="213"/>
      <c r="V46" s="11" t="s">
        <v>4</v>
      </c>
      <c r="W46" s="12"/>
      <c r="Y46" s="6" t="s">
        <v>76</v>
      </c>
      <c r="Z46" s="7"/>
      <c r="AA46" s="9"/>
      <c r="AB46" s="9"/>
      <c r="AC46" s="211">
        <f>AY40</f>
        <v>0</v>
      </c>
      <c r="AD46" s="211"/>
      <c r="AE46" s="7" t="s">
        <v>4</v>
      </c>
      <c r="AF46" s="8"/>
      <c r="AL46" s="342"/>
      <c r="AM46" s="343"/>
      <c r="BK46" s="129"/>
      <c r="CM46" s="36"/>
      <c r="CN46" s="84"/>
      <c r="CO46" s="36"/>
      <c r="CP46" s="36"/>
      <c r="CQ46" s="36"/>
      <c r="CR46" s="98">
        <v>3.8</v>
      </c>
      <c r="CS46" s="99">
        <f t="shared" si="0"/>
        <v>0</v>
      </c>
      <c r="CT46" s="65">
        <f t="shared" si="1"/>
        <v>3150</v>
      </c>
      <c r="CU46" s="65">
        <f t="shared" si="2"/>
        <v>2980</v>
      </c>
      <c r="CV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6.5" customHeight="1">
      <c r="A47" s="84"/>
      <c r="B47" s="36"/>
      <c r="Y47" s="10" t="s">
        <v>6</v>
      </c>
      <c r="Z47" s="11"/>
      <c r="AA47" s="88"/>
      <c r="AB47" s="88"/>
      <c r="AC47" s="213">
        <f>AC48+AC49+AC50+AC51</f>
        <v>59.4495</v>
      </c>
      <c r="AD47" s="213"/>
      <c r="AE47" s="11" t="s">
        <v>4</v>
      </c>
      <c r="AF47" s="12"/>
      <c r="BK47" s="129"/>
      <c r="BL47" s="129"/>
      <c r="BM47" s="129"/>
      <c r="BN47" s="129"/>
      <c r="BO47" s="129"/>
      <c r="BP47" s="129"/>
      <c r="BQ47" s="129"/>
      <c r="BR47" s="129"/>
      <c r="BS47" s="129"/>
      <c r="BZ47" s="60" t="s">
        <v>40</v>
      </c>
      <c r="CA47" s="61"/>
      <c r="CB47" s="61" t="s">
        <v>102</v>
      </c>
      <c r="CC47" s="61"/>
      <c r="CD47" s="61"/>
      <c r="CE47" s="62"/>
      <c r="CF47" s="62"/>
      <c r="CG47" s="63"/>
      <c r="CM47" s="36"/>
      <c r="CN47" s="84"/>
      <c r="CO47" s="36"/>
      <c r="CP47" s="36"/>
      <c r="CQ47" s="36"/>
      <c r="CR47" s="98">
        <v>3.9</v>
      </c>
      <c r="CS47" s="99">
        <f t="shared" si="0"/>
        <v>0</v>
      </c>
      <c r="CT47" s="65">
        <f t="shared" si="1"/>
        <v>3150</v>
      </c>
      <c r="CU47" s="65">
        <f t="shared" si="2"/>
        <v>2980</v>
      </c>
      <c r="CV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6.5" customHeight="1">
      <c r="A48" s="84"/>
      <c r="B48" s="36"/>
      <c r="Y48" s="6" t="s">
        <v>154</v>
      </c>
      <c r="Z48" s="11"/>
      <c r="AA48" s="88"/>
      <c r="AB48" s="88"/>
      <c r="AC48" s="217">
        <f>AY56</f>
        <v>28.089000000000002</v>
      </c>
      <c r="AD48" s="217"/>
      <c r="AE48" s="7" t="s">
        <v>4</v>
      </c>
      <c r="AF48" s="8"/>
      <c r="AI48" s="28" t="s">
        <v>99</v>
      </c>
      <c r="AJ48" s="29"/>
      <c r="AK48" s="29"/>
      <c r="AL48" s="30" t="s">
        <v>149</v>
      </c>
      <c r="AM48" s="30"/>
      <c r="AN48" s="30"/>
      <c r="AO48" s="30"/>
      <c r="AP48" s="31"/>
      <c r="AU48" s="28" t="s">
        <v>99</v>
      </c>
      <c r="AV48" s="29"/>
      <c r="AW48" s="29"/>
      <c r="AX48" s="30" t="s">
        <v>149</v>
      </c>
      <c r="AY48" s="30"/>
      <c r="AZ48" s="30"/>
      <c r="BA48" s="30"/>
      <c r="BB48" s="31"/>
      <c r="BF48" s="28" t="s">
        <v>99</v>
      </c>
      <c r="BG48" s="29"/>
      <c r="BH48" s="29"/>
      <c r="BI48" s="30" t="s">
        <v>149</v>
      </c>
      <c r="BJ48" s="30"/>
      <c r="BK48" s="30"/>
      <c r="BL48" s="30"/>
      <c r="BM48" s="31"/>
      <c r="BN48" s="129"/>
      <c r="BO48" s="129"/>
      <c r="BP48" s="129"/>
      <c r="BQ48" s="129"/>
      <c r="BR48" s="129"/>
      <c r="BZ48" s="136" t="s">
        <v>42</v>
      </c>
      <c r="CA48" s="137"/>
      <c r="CB48" s="138"/>
      <c r="CC48" s="138"/>
      <c r="CD48" s="222">
        <v>100</v>
      </c>
      <c r="CE48" s="222"/>
      <c r="CF48" s="138" t="s">
        <v>31</v>
      </c>
      <c r="CG48" s="139"/>
      <c r="CM48" s="36"/>
      <c r="CN48" s="84"/>
      <c r="CO48" s="36"/>
      <c r="CP48" s="36"/>
      <c r="CQ48" s="36"/>
      <c r="CR48" s="98">
        <v>4</v>
      </c>
      <c r="CS48" s="99">
        <f t="shared" si="0"/>
        <v>0</v>
      </c>
      <c r="CT48" s="65">
        <f t="shared" si="1"/>
        <v>3150</v>
      </c>
      <c r="CU48" s="65">
        <f t="shared" si="2"/>
        <v>2980</v>
      </c>
      <c r="CV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:124" ht="16.5" customHeight="1">
      <c r="A49" s="84"/>
      <c r="B49" s="36"/>
      <c r="F49" s="28" t="s">
        <v>99</v>
      </c>
      <c r="G49" s="29"/>
      <c r="H49" s="29"/>
      <c r="I49" s="30" t="s">
        <v>149</v>
      </c>
      <c r="J49" s="30"/>
      <c r="K49" s="30"/>
      <c r="L49" s="30"/>
      <c r="M49" s="31"/>
      <c r="P49" s="19" t="s">
        <v>109</v>
      </c>
      <c r="Q49" s="20"/>
      <c r="R49" s="20" t="s">
        <v>110</v>
      </c>
      <c r="S49" s="21"/>
      <c r="T49" s="21"/>
      <c r="U49" s="21"/>
      <c r="V49" s="21"/>
      <c r="W49" s="25"/>
      <c r="Y49" s="6" t="s">
        <v>155</v>
      </c>
      <c r="Z49" s="4"/>
      <c r="AA49" s="4"/>
      <c r="AB49" s="4"/>
      <c r="AC49" s="211">
        <f>AN35</f>
        <v>4.5</v>
      </c>
      <c r="AD49" s="211"/>
      <c r="AE49" s="4" t="s">
        <v>4</v>
      </c>
      <c r="AF49" s="5"/>
      <c r="AI49" s="32"/>
      <c r="AJ49" s="33"/>
      <c r="AK49" s="33"/>
      <c r="AL49" s="34" t="s">
        <v>80</v>
      </c>
      <c r="AM49" s="34"/>
      <c r="AN49" s="34"/>
      <c r="AO49" s="34"/>
      <c r="AP49" s="35"/>
      <c r="AQ49" s="129"/>
      <c r="AU49" s="32"/>
      <c r="AV49" s="33"/>
      <c r="AW49" s="33"/>
      <c r="AX49" s="34" t="s">
        <v>82</v>
      </c>
      <c r="AY49" s="34"/>
      <c r="AZ49" s="34"/>
      <c r="BA49" s="34"/>
      <c r="BB49" s="35"/>
      <c r="BC49" s="129"/>
      <c r="BF49" s="32"/>
      <c r="BG49" s="33"/>
      <c r="BH49" s="33"/>
      <c r="BI49" s="34" t="s">
        <v>81</v>
      </c>
      <c r="BJ49" s="34"/>
      <c r="BK49" s="34"/>
      <c r="BL49" s="34"/>
      <c r="BM49" s="35"/>
      <c r="BN49" s="129"/>
      <c r="BO49" s="129"/>
      <c r="BP49" s="129"/>
      <c r="BQ49" s="129"/>
      <c r="BR49" s="129"/>
      <c r="BS49" s="129"/>
      <c r="BZ49" s="136" t="s">
        <v>0</v>
      </c>
      <c r="CA49" s="137"/>
      <c r="CB49" s="138"/>
      <c r="CC49" s="138"/>
      <c r="CD49" s="221">
        <v>850</v>
      </c>
      <c r="CE49" s="221"/>
      <c r="CF49" s="140" t="s">
        <v>4</v>
      </c>
      <c r="CG49" s="141"/>
      <c r="CM49" s="36"/>
      <c r="CN49" s="84"/>
      <c r="CO49" s="36"/>
      <c r="CP49" s="36"/>
      <c r="CQ49" s="36"/>
      <c r="CR49" s="98">
        <v>4.1</v>
      </c>
      <c r="CS49" s="99">
        <f t="shared" si="0"/>
        <v>0</v>
      </c>
      <c r="CT49" s="65">
        <f t="shared" si="1"/>
        <v>3150</v>
      </c>
      <c r="CU49" s="65">
        <f t="shared" si="2"/>
        <v>2980</v>
      </c>
      <c r="CV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16.5" customHeight="1">
      <c r="A50" s="84"/>
      <c r="B50" s="36"/>
      <c r="F50" s="32"/>
      <c r="G50" s="33"/>
      <c r="H50" s="33"/>
      <c r="I50" s="34" t="s">
        <v>144</v>
      </c>
      <c r="J50" s="34"/>
      <c r="K50" s="34"/>
      <c r="L50" s="34"/>
      <c r="M50" s="35"/>
      <c r="P50" s="6" t="s">
        <v>63</v>
      </c>
      <c r="Q50" s="7"/>
      <c r="R50" s="9"/>
      <c r="S50" s="9"/>
      <c r="T50" s="9"/>
      <c r="U50" s="9"/>
      <c r="V50" s="219" t="s">
        <v>175</v>
      </c>
      <c r="W50" s="220"/>
      <c r="Y50" s="3" t="s">
        <v>109</v>
      </c>
      <c r="Z50" s="4"/>
      <c r="AA50" s="4"/>
      <c r="AB50" s="4"/>
      <c r="AC50" s="211">
        <f>T52</f>
        <v>1.1115000000000002</v>
      </c>
      <c r="AD50" s="211"/>
      <c r="AE50" s="4" t="s">
        <v>4</v>
      </c>
      <c r="AF50" s="5"/>
      <c r="AI50" s="6" t="s">
        <v>8</v>
      </c>
      <c r="AJ50" s="7"/>
      <c r="AK50" s="9"/>
      <c r="AL50" s="9"/>
      <c r="AM50" s="9"/>
      <c r="AN50" s="212">
        <v>400</v>
      </c>
      <c r="AO50" s="212"/>
      <c r="AP50" s="93" t="s">
        <v>9</v>
      </c>
      <c r="AQ50" s="129"/>
      <c r="AR50" s="129"/>
      <c r="AU50" s="6" t="s">
        <v>8</v>
      </c>
      <c r="AV50" s="7"/>
      <c r="AW50" s="9"/>
      <c r="AX50" s="9"/>
      <c r="AY50" s="9"/>
      <c r="AZ50" s="212">
        <v>500</v>
      </c>
      <c r="BA50" s="212"/>
      <c r="BB50" s="93" t="s">
        <v>9</v>
      </c>
      <c r="BC50" s="129"/>
      <c r="BF50" s="6" t="s">
        <v>8</v>
      </c>
      <c r="BG50" s="7"/>
      <c r="BH50" s="9"/>
      <c r="BI50" s="9"/>
      <c r="BJ50" s="9"/>
      <c r="BK50" s="212">
        <v>1200</v>
      </c>
      <c r="BL50" s="212"/>
      <c r="BM50" s="93" t="s">
        <v>9</v>
      </c>
      <c r="BN50" s="129"/>
      <c r="BO50" s="129"/>
      <c r="BP50" s="129"/>
      <c r="BQ50" s="129"/>
      <c r="BR50" s="129"/>
      <c r="BZ50" s="136" t="s">
        <v>43</v>
      </c>
      <c r="CA50" s="137"/>
      <c r="CB50" s="137"/>
      <c r="CC50" s="137"/>
      <c r="CD50" s="221">
        <f>CD48*CD49/100</f>
        <v>850</v>
      </c>
      <c r="CE50" s="221"/>
      <c r="CF50" s="140" t="s">
        <v>4</v>
      </c>
      <c r="CG50" s="141"/>
      <c r="CM50" s="36"/>
      <c r="CN50" s="84"/>
      <c r="CO50" s="36"/>
      <c r="CP50" s="36"/>
      <c r="CQ50" s="36"/>
      <c r="CR50" s="98">
        <v>4.2</v>
      </c>
      <c r="CS50" s="99">
        <f t="shared" si="0"/>
        <v>0</v>
      </c>
      <c r="CT50" s="65">
        <f t="shared" si="1"/>
        <v>3150</v>
      </c>
      <c r="CU50" s="65">
        <f t="shared" si="2"/>
        <v>2980</v>
      </c>
      <c r="CV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16.5" customHeight="1">
      <c r="A51" s="84"/>
      <c r="B51" s="36"/>
      <c r="F51" s="6" t="s">
        <v>8</v>
      </c>
      <c r="G51" s="7"/>
      <c r="H51" s="9"/>
      <c r="I51" s="9"/>
      <c r="J51" s="9"/>
      <c r="K51" s="212">
        <v>30</v>
      </c>
      <c r="L51" s="212"/>
      <c r="M51" s="93" t="s">
        <v>9</v>
      </c>
      <c r="P51" s="6" t="s">
        <v>0</v>
      </c>
      <c r="Q51" s="7"/>
      <c r="R51" s="149"/>
      <c r="S51" s="149"/>
      <c r="T51" s="211">
        <v>67.2</v>
      </c>
      <c r="U51" s="211"/>
      <c r="V51" s="7" t="s">
        <v>4</v>
      </c>
      <c r="W51" s="8"/>
      <c r="Y51" s="3" t="s">
        <v>153</v>
      </c>
      <c r="Z51" s="4"/>
      <c r="AA51" s="4"/>
      <c r="AB51" s="4"/>
      <c r="AC51" s="211">
        <f>AM56</f>
        <v>25.749</v>
      </c>
      <c r="AD51" s="211"/>
      <c r="AE51" s="4" t="s">
        <v>4</v>
      </c>
      <c r="AF51" s="5"/>
      <c r="AI51" s="45" t="s">
        <v>107</v>
      </c>
      <c r="AJ51" s="7"/>
      <c r="AK51" s="7"/>
      <c r="AL51" s="7"/>
      <c r="AM51" s="9"/>
      <c r="AN51" s="9"/>
      <c r="AO51" s="7"/>
      <c r="AP51" s="8"/>
      <c r="AQ51" s="129"/>
      <c r="AR51" s="129"/>
      <c r="AU51" s="45" t="s">
        <v>107</v>
      </c>
      <c r="AV51" s="7"/>
      <c r="AW51" s="7"/>
      <c r="AX51" s="7"/>
      <c r="AY51" s="9"/>
      <c r="AZ51" s="9"/>
      <c r="BA51" s="7"/>
      <c r="BB51" s="8"/>
      <c r="BC51" s="129"/>
      <c r="BF51" s="45" t="s">
        <v>75</v>
      </c>
      <c r="BG51" s="7"/>
      <c r="BH51" s="7"/>
      <c r="BI51" s="7"/>
      <c r="BJ51" s="9"/>
      <c r="BK51" s="9"/>
      <c r="BL51" s="7"/>
      <c r="BM51" s="8"/>
      <c r="BO51" s="129"/>
      <c r="BZ51" s="136" t="s">
        <v>41</v>
      </c>
      <c r="CA51" s="137"/>
      <c r="CB51" s="137"/>
      <c r="CC51" s="137"/>
      <c r="CD51" s="221">
        <f>IF(BV36="AN",IF(CD40&gt;CD50,CD50,CD40),0)</f>
        <v>0</v>
      </c>
      <c r="CE51" s="221"/>
      <c r="CF51" s="140" t="s">
        <v>4</v>
      </c>
      <c r="CG51" s="141"/>
      <c r="CM51" s="36"/>
      <c r="CN51" s="84"/>
      <c r="CO51" s="36"/>
      <c r="CP51" s="36"/>
      <c r="CQ51" s="36"/>
      <c r="CR51" s="98">
        <v>4.3</v>
      </c>
      <c r="CS51" s="99">
        <f t="shared" si="0"/>
        <v>0</v>
      </c>
      <c r="CT51" s="65">
        <f t="shared" si="1"/>
        <v>3150</v>
      </c>
      <c r="CU51" s="65">
        <f t="shared" si="2"/>
        <v>2980</v>
      </c>
      <c r="CV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16.5" customHeight="1">
      <c r="A52" s="84"/>
      <c r="B52" s="36"/>
      <c r="F52" s="45" t="s">
        <v>156</v>
      </c>
      <c r="G52" s="7"/>
      <c r="H52" s="7"/>
      <c r="I52" s="7"/>
      <c r="J52" s="9"/>
      <c r="K52" s="9"/>
      <c r="L52" s="7"/>
      <c r="M52" s="8"/>
      <c r="P52" s="6" t="s">
        <v>1</v>
      </c>
      <c r="Q52" s="7"/>
      <c r="R52" s="7"/>
      <c r="S52" s="7"/>
      <c r="T52" s="211">
        <f>IF(V50="AN",IF(T51&gt;J57,J57,T51),J57)</f>
        <v>1.1115000000000002</v>
      </c>
      <c r="U52" s="211"/>
      <c r="V52" s="7" t="s">
        <v>4</v>
      </c>
      <c r="W52" s="8"/>
      <c r="Y52" s="10" t="s">
        <v>7</v>
      </c>
      <c r="Z52" s="11"/>
      <c r="AA52" s="11"/>
      <c r="AB52" s="11"/>
      <c r="AC52" s="213">
        <f>AC45-AC47</f>
        <v>-59.4495</v>
      </c>
      <c r="AD52" s="213"/>
      <c r="AE52" s="11" t="s">
        <v>4</v>
      </c>
      <c r="AF52" s="12"/>
      <c r="AI52" s="27" t="s">
        <v>15</v>
      </c>
      <c r="AJ52" s="13"/>
      <c r="AK52" s="13"/>
      <c r="AL52" s="13"/>
      <c r="AM52" s="210">
        <f>IF(AO52="Global",BY64,AM53)</f>
        <v>0.45</v>
      </c>
      <c r="AN52" s="210"/>
      <c r="AO52" s="186" t="s">
        <v>37</v>
      </c>
      <c r="AP52" s="187"/>
      <c r="AQ52" s="129"/>
      <c r="AR52" s="129"/>
      <c r="AU52" s="27" t="s">
        <v>15</v>
      </c>
      <c r="AV52" s="13"/>
      <c r="AW52" s="13"/>
      <c r="AX52" s="13"/>
      <c r="AY52" s="210">
        <f>IF(BA52="Global",BY64,AY53)</f>
        <v>0.45</v>
      </c>
      <c r="AZ52" s="210"/>
      <c r="BA52" s="186" t="s">
        <v>37</v>
      </c>
      <c r="BB52" s="187"/>
      <c r="BC52" s="129"/>
      <c r="BF52" s="27" t="s">
        <v>15</v>
      </c>
      <c r="BG52" s="13"/>
      <c r="BH52" s="13"/>
      <c r="BI52" s="13"/>
      <c r="BJ52" s="210">
        <f>IF(BL52="Global",BY64,BJ53)</f>
        <v>0.45</v>
      </c>
      <c r="BK52" s="210"/>
      <c r="BL52" s="186" t="s">
        <v>37</v>
      </c>
      <c r="BM52" s="187"/>
      <c r="CM52" s="36"/>
      <c r="CN52" s="84"/>
      <c r="CO52" s="36"/>
      <c r="CP52" s="36"/>
      <c r="CQ52" s="36"/>
      <c r="CR52" s="98">
        <v>4.4</v>
      </c>
      <c r="CS52" s="99">
        <f t="shared" si="0"/>
        <v>0</v>
      </c>
      <c r="CT52" s="65">
        <f t="shared" si="1"/>
        <v>3150</v>
      </c>
      <c r="CU52" s="65">
        <f t="shared" si="2"/>
        <v>2980</v>
      </c>
      <c r="CV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16.5" customHeight="1">
      <c r="A53" s="84"/>
      <c r="B53" s="36"/>
      <c r="F53" s="27" t="s">
        <v>15</v>
      </c>
      <c r="G53" s="13"/>
      <c r="H53" s="13"/>
      <c r="I53" s="13"/>
      <c r="J53" s="210">
        <f>IF(L53="Global",BY64,J54)</f>
        <v>0.45</v>
      </c>
      <c r="K53" s="210"/>
      <c r="L53" s="186" t="s">
        <v>37</v>
      </c>
      <c r="M53" s="187"/>
      <c r="P53" s="337" t="s">
        <v>185</v>
      </c>
      <c r="Q53" s="338"/>
      <c r="R53" s="338"/>
      <c r="S53" s="338"/>
      <c r="T53" s="338"/>
      <c r="U53" s="338"/>
      <c r="V53" s="338"/>
      <c r="W53" s="338"/>
      <c r="Y53" s="68" t="s">
        <v>13</v>
      </c>
      <c r="Z53" s="100"/>
      <c r="AA53" s="100"/>
      <c r="AB53" s="100"/>
      <c r="AC53" s="100"/>
      <c r="AD53" s="100"/>
      <c r="AE53" s="100"/>
      <c r="AF53" s="152"/>
      <c r="AI53" s="6" t="s">
        <v>16</v>
      </c>
      <c r="AJ53" s="7"/>
      <c r="AK53" s="7"/>
      <c r="AL53" s="7"/>
      <c r="AM53" s="218"/>
      <c r="AN53" s="218"/>
      <c r="AO53" s="7"/>
      <c r="AP53" s="8"/>
      <c r="AQ53" s="129"/>
      <c r="AU53" s="6" t="s">
        <v>16</v>
      </c>
      <c r="AV53" s="7"/>
      <c r="AW53" s="7"/>
      <c r="AX53" s="7"/>
      <c r="AY53" s="218"/>
      <c r="AZ53" s="218"/>
      <c r="BA53" s="7"/>
      <c r="BB53" s="8"/>
      <c r="BF53" s="6" t="s">
        <v>16</v>
      </c>
      <c r="BG53" s="7"/>
      <c r="BH53" s="7"/>
      <c r="BI53" s="7"/>
      <c r="BJ53" s="218"/>
      <c r="BK53" s="218"/>
      <c r="BL53" s="7"/>
      <c r="BM53" s="8"/>
      <c r="CM53" s="36"/>
      <c r="CN53" s="84"/>
      <c r="CO53" s="36"/>
      <c r="CP53" s="36"/>
      <c r="CQ53" s="36"/>
      <c r="CR53" s="98">
        <v>4.5</v>
      </c>
      <c r="CS53" s="99">
        <f t="shared" si="0"/>
        <v>0</v>
      </c>
      <c r="CT53" s="65">
        <f t="shared" si="1"/>
        <v>3150</v>
      </c>
      <c r="CU53" s="65">
        <f t="shared" si="2"/>
        <v>2980</v>
      </c>
      <c r="CV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16.5" customHeight="1">
      <c r="A54" s="84"/>
      <c r="B54" s="36"/>
      <c r="E54" s="129"/>
      <c r="F54" s="6" t="s">
        <v>16</v>
      </c>
      <c r="G54" s="7"/>
      <c r="H54" s="7"/>
      <c r="I54" s="7"/>
      <c r="J54" s="218"/>
      <c r="K54" s="218"/>
      <c r="L54" s="7"/>
      <c r="M54" s="8"/>
      <c r="P54" s="339"/>
      <c r="Q54" s="339"/>
      <c r="R54" s="339"/>
      <c r="S54" s="339"/>
      <c r="T54" s="339"/>
      <c r="U54" s="339"/>
      <c r="V54" s="339"/>
      <c r="W54" s="339"/>
      <c r="Y54" s="169">
        <f>IF(BA38="AUS",AC44/AC47,IF(CD42&gt;=0,IF(BJ43&gt;=0,IF(AC52&gt;=0,"unbegrenzt",AC44/AC52*(-1)),BF45+AC44/AC47),BZ44+BF45+AC44/AC47))</f>
        <v>7.064819720939621</v>
      </c>
      <c r="Z54" s="170"/>
      <c r="AA54" s="170"/>
      <c r="AB54" s="170"/>
      <c r="AC54" s="170"/>
      <c r="AD54" s="170"/>
      <c r="AE54" s="41" t="s">
        <v>14</v>
      </c>
      <c r="AF54" s="42"/>
      <c r="AI54" s="10" t="s">
        <v>17</v>
      </c>
      <c r="AJ54" s="11"/>
      <c r="AK54" s="14"/>
      <c r="AL54" s="14"/>
      <c r="AM54" s="213">
        <f>AM55</f>
        <v>25.749</v>
      </c>
      <c r="AN54" s="213"/>
      <c r="AO54" s="11" t="s">
        <v>4</v>
      </c>
      <c r="AP54" s="12"/>
      <c r="AU54" s="10" t="s">
        <v>17</v>
      </c>
      <c r="AV54" s="11"/>
      <c r="AW54" s="14"/>
      <c r="AX54" s="14"/>
      <c r="AY54" s="213">
        <f>AY55</f>
        <v>28.089000000000002</v>
      </c>
      <c r="AZ54" s="213"/>
      <c r="BA54" s="11" t="s">
        <v>4</v>
      </c>
      <c r="BB54" s="12"/>
      <c r="BF54" s="10" t="s">
        <v>17</v>
      </c>
      <c r="BG54" s="11"/>
      <c r="BH54" s="14"/>
      <c r="BI54" s="14"/>
      <c r="BJ54" s="213">
        <f>BJ55</f>
        <v>0</v>
      </c>
      <c r="BK54" s="213"/>
      <c r="BL54" s="11" t="s">
        <v>4</v>
      </c>
      <c r="BM54" s="12"/>
      <c r="BQ54" s="36"/>
      <c r="BR54" s="36"/>
      <c r="BS54" s="36"/>
      <c r="BT54" s="36"/>
      <c r="CM54" s="36"/>
      <c r="CN54" s="84"/>
      <c r="CO54" s="36"/>
      <c r="CP54" s="36"/>
      <c r="CQ54" s="36"/>
      <c r="CR54" s="98">
        <v>4.6</v>
      </c>
      <c r="CS54" s="99">
        <f t="shared" si="0"/>
        <v>0</v>
      </c>
      <c r="CT54" s="65">
        <f t="shared" si="1"/>
        <v>3150</v>
      </c>
      <c r="CU54" s="65">
        <f t="shared" si="2"/>
        <v>2980</v>
      </c>
      <c r="CV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16.5" customHeight="1">
      <c r="A55" s="84"/>
      <c r="B55" s="36"/>
      <c r="F55" s="10" t="s">
        <v>17</v>
      </c>
      <c r="G55" s="11"/>
      <c r="H55" s="14"/>
      <c r="I55" s="14"/>
      <c r="J55" s="213">
        <f>J56</f>
        <v>1.1115000000000002</v>
      </c>
      <c r="K55" s="213"/>
      <c r="L55" s="11" t="s">
        <v>4</v>
      </c>
      <c r="M55" s="12"/>
      <c r="P55" s="339"/>
      <c r="Q55" s="339"/>
      <c r="R55" s="339"/>
      <c r="S55" s="339"/>
      <c r="T55" s="339"/>
      <c r="U55" s="339"/>
      <c r="V55" s="339"/>
      <c r="W55" s="339"/>
      <c r="AI55" s="45" t="s">
        <v>106</v>
      </c>
      <c r="AJ55" s="7"/>
      <c r="AK55" s="9"/>
      <c r="AL55" s="9"/>
      <c r="AM55" s="211">
        <f>IF($Y$54&gt;$BY$62,AM56,0)</f>
        <v>25.749</v>
      </c>
      <c r="AN55" s="211"/>
      <c r="AO55" s="7" t="s">
        <v>4</v>
      </c>
      <c r="AP55" s="8"/>
      <c r="AU55" s="45" t="s">
        <v>106</v>
      </c>
      <c r="AV55" s="7"/>
      <c r="AW55" s="9"/>
      <c r="AX55" s="9"/>
      <c r="AY55" s="211">
        <f>IF($Y$54&gt;$BY$62,AY56,0)</f>
        <v>28.089000000000002</v>
      </c>
      <c r="AZ55" s="211"/>
      <c r="BA55" s="7" t="s">
        <v>4</v>
      </c>
      <c r="BB55" s="8"/>
      <c r="BF55" s="45" t="s">
        <v>66</v>
      </c>
      <c r="BG55" s="43"/>
      <c r="BH55" s="58"/>
      <c r="BI55" s="58"/>
      <c r="BJ55" s="211">
        <f>IF(BF45&gt;BY62,BJ42,0)</f>
        <v>0</v>
      </c>
      <c r="BK55" s="211"/>
      <c r="BL55" s="43" t="s">
        <v>4</v>
      </c>
      <c r="BM55" s="44"/>
      <c r="BQ55" s="36"/>
      <c r="BR55" s="36"/>
      <c r="BS55" s="36"/>
      <c r="BT55" s="36"/>
      <c r="CM55" s="36"/>
      <c r="CN55" s="84"/>
      <c r="CO55" s="36"/>
      <c r="CP55" s="36"/>
      <c r="CQ55" s="36"/>
      <c r="CR55" s="98">
        <v>4.7</v>
      </c>
      <c r="CS55" s="99">
        <f t="shared" si="0"/>
        <v>0</v>
      </c>
      <c r="CT55" s="65">
        <f t="shared" si="1"/>
        <v>3150</v>
      </c>
      <c r="CU55" s="65">
        <f t="shared" si="2"/>
        <v>2980</v>
      </c>
      <c r="CV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16.5" customHeight="1">
      <c r="A56" s="84"/>
      <c r="B56" s="36"/>
      <c r="F56" s="45" t="s">
        <v>109</v>
      </c>
      <c r="G56" s="43"/>
      <c r="H56" s="58"/>
      <c r="I56" s="58"/>
      <c r="J56" s="211">
        <f>IF(Y54&gt;BY62,J57,0)</f>
        <v>1.1115000000000002</v>
      </c>
      <c r="K56" s="211"/>
      <c r="L56" s="43" t="s">
        <v>4</v>
      </c>
      <c r="M56" s="8"/>
      <c r="AI56" s="10" t="s">
        <v>18</v>
      </c>
      <c r="AJ56" s="11"/>
      <c r="AK56" s="11"/>
      <c r="AL56" s="11"/>
      <c r="AM56" s="213">
        <f>AM59+AM60</f>
        <v>25.749</v>
      </c>
      <c r="AN56" s="213"/>
      <c r="AO56" s="11" t="s">
        <v>4</v>
      </c>
      <c r="AP56" s="12"/>
      <c r="AU56" s="10" t="s">
        <v>18</v>
      </c>
      <c r="AV56" s="11"/>
      <c r="AW56" s="11"/>
      <c r="AX56" s="11"/>
      <c r="AY56" s="213">
        <f>AY60</f>
        <v>28.089000000000002</v>
      </c>
      <c r="AZ56" s="213"/>
      <c r="BA56" s="11" t="s">
        <v>4</v>
      </c>
      <c r="BB56" s="12"/>
      <c r="BF56" s="10" t="s">
        <v>18</v>
      </c>
      <c r="BG56" s="11"/>
      <c r="BH56" s="11"/>
      <c r="BI56" s="11"/>
      <c r="BJ56" s="213">
        <f>BJ59</f>
        <v>76.4055</v>
      </c>
      <c r="BK56" s="213"/>
      <c r="BL56" s="11" t="s">
        <v>4</v>
      </c>
      <c r="BM56" s="12"/>
      <c r="BQ56" s="270" t="s">
        <v>33</v>
      </c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84"/>
      <c r="CO56" s="36"/>
      <c r="CP56" s="36"/>
      <c r="CQ56" s="36"/>
      <c r="CR56" s="98">
        <v>4.8</v>
      </c>
      <c r="CS56" s="99">
        <f t="shared" si="0"/>
        <v>0</v>
      </c>
      <c r="CT56" s="65">
        <f t="shared" si="1"/>
        <v>3150</v>
      </c>
      <c r="CU56" s="65">
        <f t="shared" si="2"/>
        <v>2980</v>
      </c>
      <c r="CV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16.5" customHeight="1">
      <c r="A57" s="84"/>
      <c r="B57" s="36"/>
      <c r="F57" s="10" t="s">
        <v>18</v>
      </c>
      <c r="G57" s="11"/>
      <c r="H57" s="11"/>
      <c r="I57" s="11"/>
      <c r="J57" s="213">
        <f>J60</f>
        <v>1.1115000000000002</v>
      </c>
      <c r="K57" s="213"/>
      <c r="L57" s="11" t="s">
        <v>4</v>
      </c>
      <c r="M57" s="12"/>
      <c r="V57" s="129"/>
      <c r="W57" s="129"/>
      <c r="AI57" s="90" t="s">
        <v>162</v>
      </c>
      <c r="AJ57" s="91"/>
      <c r="AK57" s="91"/>
      <c r="AL57" s="91"/>
      <c r="AM57" s="214">
        <v>24.86</v>
      </c>
      <c r="AN57" s="214"/>
      <c r="AO57" s="91" t="s">
        <v>4</v>
      </c>
      <c r="AP57" s="92"/>
      <c r="AU57" s="90" t="s">
        <v>168</v>
      </c>
      <c r="AV57" s="91"/>
      <c r="AW57" s="91"/>
      <c r="AX57" s="91"/>
      <c r="AY57" s="214">
        <v>62.42</v>
      </c>
      <c r="AZ57" s="214"/>
      <c r="BA57" s="70" t="s">
        <v>4</v>
      </c>
      <c r="BB57" s="71"/>
      <c r="BF57" s="90" t="s">
        <v>100</v>
      </c>
      <c r="BG57" s="91"/>
      <c r="BH57" s="91"/>
      <c r="BI57" s="91"/>
      <c r="BJ57" s="214">
        <v>169.79</v>
      </c>
      <c r="BK57" s="214"/>
      <c r="BL57" s="91" t="s">
        <v>4</v>
      </c>
      <c r="BM57" s="92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84"/>
      <c r="CO57" s="36"/>
      <c r="CP57" s="36"/>
      <c r="CQ57" s="36"/>
      <c r="CR57" s="98">
        <v>4.9</v>
      </c>
      <c r="CS57" s="99">
        <f t="shared" si="0"/>
        <v>0</v>
      </c>
      <c r="CT57" s="65">
        <f t="shared" si="1"/>
        <v>3150</v>
      </c>
      <c r="CU57" s="65">
        <f t="shared" si="2"/>
        <v>2980</v>
      </c>
      <c r="CV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16.5" customHeight="1">
      <c r="A58" s="84"/>
      <c r="B58" s="36"/>
      <c r="F58" s="90" t="s">
        <v>166</v>
      </c>
      <c r="G58" s="91"/>
      <c r="H58" s="91"/>
      <c r="I58" s="91"/>
      <c r="J58" s="214">
        <v>2.47</v>
      </c>
      <c r="K58" s="214"/>
      <c r="L58" s="91" t="s">
        <v>4</v>
      </c>
      <c r="M58" s="92"/>
      <c r="V58" s="129"/>
      <c r="AI58" s="122" t="s">
        <v>165</v>
      </c>
      <c r="AJ58" s="91"/>
      <c r="AK58" s="91"/>
      <c r="AL58" s="91"/>
      <c r="AM58" s="121"/>
      <c r="AN58" s="121"/>
      <c r="AO58" s="91"/>
      <c r="AP58" s="92"/>
      <c r="AU58" s="122" t="s">
        <v>165</v>
      </c>
      <c r="AV58" s="123"/>
      <c r="AW58" s="123"/>
      <c r="AX58" s="123"/>
      <c r="AY58" s="123"/>
      <c r="AZ58" s="123"/>
      <c r="BA58" s="123"/>
      <c r="BB58" s="124"/>
      <c r="BF58" s="122" t="s">
        <v>165</v>
      </c>
      <c r="BG58" s="91"/>
      <c r="BH58" s="91"/>
      <c r="BI58" s="91"/>
      <c r="BJ58" s="121"/>
      <c r="BK58" s="121"/>
      <c r="BL58" s="91"/>
      <c r="BM58" s="92"/>
      <c r="BQ58" s="200" t="s">
        <v>59</v>
      </c>
      <c r="BR58" s="201"/>
      <c r="BS58" s="201"/>
      <c r="BT58" s="201"/>
      <c r="BU58" s="201"/>
      <c r="BV58" s="201"/>
      <c r="BW58" s="201"/>
      <c r="BX58" s="202"/>
      <c r="BY58" s="200" t="s">
        <v>62</v>
      </c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84"/>
      <c r="CO58" s="36"/>
      <c r="CP58" s="36"/>
      <c r="CQ58" s="36"/>
      <c r="CR58" s="98">
        <v>5</v>
      </c>
      <c r="CS58" s="99">
        <f t="shared" si="0"/>
        <v>0</v>
      </c>
      <c r="CT58" s="65">
        <f t="shared" si="1"/>
        <v>3150</v>
      </c>
      <c r="CU58" s="65">
        <f t="shared" si="2"/>
        <v>2980</v>
      </c>
      <c r="CV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16.5" customHeight="1">
      <c r="A59" s="84"/>
      <c r="B59" s="36"/>
      <c r="F59" s="122" t="s">
        <v>165</v>
      </c>
      <c r="G59" s="91"/>
      <c r="H59" s="91"/>
      <c r="I59" s="91"/>
      <c r="J59" s="121"/>
      <c r="K59" s="121"/>
      <c r="L59" s="91"/>
      <c r="M59" s="92"/>
      <c r="V59" s="129"/>
      <c r="AI59" s="6" t="s">
        <v>19</v>
      </c>
      <c r="AJ59" s="7"/>
      <c r="AK59" s="7"/>
      <c r="AL59" s="7"/>
      <c r="AM59" s="217">
        <f>AM52*AM57</f>
        <v>11.187</v>
      </c>
      <c r="AN59" s="217"/>
      <c r="AO59" s="7" t="s">
        <v>4</v>
      </c>
      <c r="AP59" s="8"/>
      <c r="AU59" s="125" t="s">
        <v>74</v>
      </c>
      <c r="AV59" s="126"/>
      <c r="AW59" s="126"/>
      <c r="AX59" s="126"/>
      <c r="AY59" s="126"/>
      <c r="AZ59" s="126"/>
      <c r="BA59" s="126"/>
      <c r="BB59" s="127"/>
      <c r="BF59" s="6" t="s">
        <v>19</v>
      </c>
      <c r="BG59" s="7"/>
      <c r="BH59" s="7"/>
      <c r="BI59" s="7"/>
      <c r="BJ59" s="217">
        <f>BJ52*BJ57</f>
        <v>76.4055</v>
      </c>
      <c r="BK59" s="217"/>
      <c r="BL59" s="7" t="s">
        <v>4</v>
      </c>
      <c r="BM59" s="8"/>
      <c r="BQ59" s="203"/>
      <c r="BR59" s="204"/>
      <c r="BS59" s="204"/>
      <c r="BT59" s="204"/>
      <c r="BU59" s="204"/>
      <c r="BV59" s="204"/>
      <c r="BW59" s="204"/>
      <c r="BX59" s="205"/>
      <c r="BY59" s="203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84"/>
      <c r="CO59" s="36"/>
      <c r="CP59" s="36"/>
      <c r="CQ59" s="36"/>
      <c r="CR59" s="98">
        <v>5.1</v>
      </c>
      <c r="CS59" s="99">
        <f t="shared" si="0"/>
        <v>0</v>
      </c>
      <c r="CT59" s="65">
        <f t="shared" si="1"/>
        <v>3150</v>
      </c>
      <c r="CU59" s="65">
        <f t="shared" si="2"/>
        <v>2980</v>
      </c>
      <c r="CV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16.5" customHeight="1">
      <c r="A60" s="84"/>
      <c r="B60" s="36"/>
      <c r="F60" s="6" t="s">
        <v>19</v>
      </c>
      <c r="G60" s="7"/>
      <c r="H60" s="7"/>
      <c r="I60" s="7"/>
      <c r="J60" s="217">
        <f>J53*J58</f>
        <v>1.1115000000000002</v>
      </c>
      <c r="K60" s="217"/>
      <c r="L60" s="7" t="s">
        <v>4</v>
      </c>
      <c r="M60" s="8"/>
      <c r="V60" s="129"/>
      <c r="W60" s="129"/>
      <c r="AI60" s="6" t="s">
        <v>148</v>
      </c>
      <c r="AJ60" s="7"/>
      <c r="AK60" s="7"/>
      <c r="AL60" s="7"/>
      <c r="AM60" s="217">
        <f>T70</f>
        <v>14.562</v>
      </c>
      <c r="AN60" s="217"/>
      <c r="AO60" s="7" t="s">
        <v>4</v>
      </c>
      <c r="AP60" s="8"/>
      <c r="AU60" s="6" t="s">
        <v>19</v>
      </c>
      <c r="AV60" s="7"/>
      <c r="AW60" s="7"/>
      <c r="AX60" s="7"/>
      <c r="AY60" s="217">
        <f>AY52*AY57</f>
        <v>28.089000000000002</v>
      </c>
      <c r="AZ60" s="217"/>
      <c r="BA60" s="7" t="s">
        <v>4</v>
      </c>
      <c r="BB60" s="8"/>
      <c r="BF60" s="10" t="s">
        <v>7</v>
      </c>
      <c r="BG60" s="11"/>
      <c r="BH60" s="11"/>
      <c r="BI60" s="11"/>
      <c r="BJ60" s="213">
        <f>BJ54-BJ56</f>
        <v>-76.4055</v>
      </c>
      <c r="BK60" s="213"/>
      <c r="BL60" s="11" t="s">
        <v>4</v>
      </c>
      <c r="BM60" s="12"/>
      <c r="BQ60" s="200" t="s">
        <v>34</v>
      </c>
      <c r="BR60" s="201"/>
      <c r="BS60" s="201"/>
      <c r="BT60" s="201"/>
      <c r="BU60" s="201"/>
      <c r="BV60" s="201"/>
      <c r="BW60" s="201"/>
      <c r="BX60" s="202"/>
      <c r="BY60" s="326">
        <f>AF77</f>
        <v>6130</v>
      </c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84"/>
      <c r="CO60" s="36"/>
      <c r="CP60" s="36"/>
      <c r="CQ60" s="36"/>
      <c r="CR60" s="98">
        <v>5.2</v>
      </c>
      <c r="CS60" s="99">
        <f t="shared" si="0"/>
        <v>0</v>
      </c>
      <c r="CT60" s="65">
        <f t="shared" si="1"/>
        <v>3150</v>
      </c>
      <c r="CU60" s="65">
        <f t="shared" si="2"/>
        <v>2980</v>
      </c>
      <c r="CV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16.5" customHeight="1">
      <c r="A61" s="84"/>
      <c r="B61" s="36"/>
      <c r="F61" s="10" t="s">
        <v>7</v>
      </c>
      <c r="G61" s="11"/>
      <c r="H61" s="11"/>
      <c r="I61" s="11"/>
      <c r="J61" s="213">
        <f>J55-J57</f>
        <v>0</v>
      </c>
      <c r="K61" s="213"/>
      <c r="L61" s="11" t="s">
        <v>4</v>
      </c>
      <c r="M61" s="12"/>
      <c r="V61" s="129"/>
      <c r="W61" s="129"/>
      <c r="AI61" s="10" t="s">
        <v>7</v>
      </c>
      <c r="AJ61" s="11"/>
      <c r="AK61" s="11"/>
      <c r="AL61" s="11"/>
      <c r="AM61" s="213">
        <f>AM54-AM56</f>
        <v>0</v>
      </c>
      <c r="AN61" s="213"/>
      <c r="AO61" s="11" t="s">
        <v>4</v>
      </c>
      <c r="AP61" s="12"/>
      <c r="AU61" s="10" t="s">
        <v>7</v>
      </c>
      <c r="AV61" s="11"/>
      <c r="AW61" s="11"/>
      <c r="AX61" s="11"/>
      <c r="AY61" s="213">
        <f>AY54-AY56</f>
        <v>0</v>
      </c>
      <c r="AZ61" s="213"/>
      <c r="BA61" s="11" t="s">
        <v>4</v>
      </c>
      <c r="BB61" s="12"/>
      <c r="BQ61" s="203"/>
      <c r="BR61" s="204"/>
      <c r="BS61" s="204"/>
      <c r="BT61" s="204"/>
      <c r="BU61" s="204"/>
      <c r="BV61" s="204"/>
      <c r="BW61" s="204"/>
      <c r="BX61" s="205"/>
      <c r="BY61" s="328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84"/>
      <c r="CO61" s="36"/>
      <c r="CP61" s="36"/>
      <c r="CQ61" s="36"/>
      <c r="CR61" s="98">
        <v>5.3</v>
      </c>
      <c r="CS61" s="99">
        <f t="shared" si="0"/>
        <v>0</v>
      </c>
      <c r="CT61" s="65">
        <f t="shared" si="1"/>
        <v>3150</v>
      </c>
      <c r="CU61" s="65">
        <f t="shared" si="2"/>
        <v>2980</v>
      </c>
      <c r="CV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16.5" customHeight="1">
      <c r="A62" s="84"/>
      <c r="B62" s="36"/>
      <c r="V62" s="129"/>
      <c r="W62" s="129"/>
      <c r="X62" s="129"/>
      <c r="BQ62" s="200" t="s">
        <v>36</v>
      </c>
      <c r="BR62" s="201"/>
      <c r="BS62" s="201"/>
      <c r="BT62" s="201"/>
      <c r="BU62" s="201"/>
      <c r="BV62" s="201"/>
      <c r="BW62" s="201"/>
      <c r="BX62" s="202"/>
      <c r="BY62" s="320">
        <v>7</v>
      </c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84"/>
      <c r="CO62" s="36"/>
      <c r="CP62" s="36"/>
      <c r="CQ62" s="36"/>
      <c r="CR62" s="98">
        <v>5.4</v>
      </c>
      <c r="CS62" s="99">
        <f t="shared" si="0"/>
        <v>0</v>
      </c>
      <c r="CT62" s="65">
        <f t="shared" si="1"/>
        <v>3150</v>
      </c>
      <c r="CU62" s="65">
        <f t="shared" si="2"/>
        <v>2980</v>
      </c>
      <c r="CV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16.5" customHeight="1">
      <c r="A63" s="84"/>
      <c r="B63" s="36"/>
      <c r="F63" s="22" t="s">
        <v>117</v>
      </c>
      <c r="G63" s="23"/>
      <c r="H63" s="23" t="s">
        <v>118</v>
      </c>
      <c r="I63" s="23"/>
      <c r="J63" s="23"/>
      <c r="K63" s="23"/>
      <c r="L63" s="24"/>
      <c r="P63" s="28" t="s">
        <v>99</v>
      </c>
      <c r="Q63" s="29"/>
      <c r="R63" s="29"/>
      <c r="S63" s="30" t="s">
        <v>148</v>
      </c>
      <c r="T63" s="30"/>
      <c r="U63" s="30"/>
      <c r="V63" s="30"/>
      <c r="W63" s="31"/>
      <c r="Z63" s="270" t="s">
        <v>49</v>
      </c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348"/>
      <c r="BQ63" s="203"/>
      <c r="BR63" s="204"/>
      <c r="BS63" s="204"/>
      <c r="BT63" s="204"/>
      <c r="BU63" s="204"/>
      <c r="BV63" s="204"/>
      <c r="BW63" s="204"/>
      <c r="BX63" s="205"/>
      <c r="BY63" s="322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84"/>
      <c r="CO63" s="36"/>
      <c r="CP63" s="36"/>
      <c r="CQ63" s="36"/>
      <c r="CR63" s="98">
        <v>5.5</v>
      </c>
      <c r="CS63" s="99">
        <f t="shared" si="0"/>
        <v>0</v>
      </c>
      <c r="CT63" s="65">
        <f t="shared" si="1"/>
        <v>3150</v>
      </c>
      <c r="CU63" s="65">
        <f t="shared" si="2"/>
        <v>2980</v>
      </c>
      <c r="CV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16.5" customHeight="1">
      <c r="A64" s="84"/>
      <c r="B64" s="36"/>
      <c r="F64" s="6" t="s">
        <v>119</v>
      </c>
      <c r="G64" s="7"/>
      <c r="H64" s="9"/>
      <c r="I64" s="9"/>
      <c r="J64" s="9"/>
      <c r="K64" s="215" t="s">
        <v>117</v>
      </c>
      <c r="L64" s="216"/>
      <c r="P64" s="6" t="s">
        <v>8</v>
      </c>
      <c r="Q64" s="7"/>
      <c r="R64" s="9"/>
      <c r="S64" s="9"/>
      <c r="T64" s="9"/>
      <c r="U64" s="212">
        <v>500</v>
      </c>
      <c r="V64" s="212"/>
      <c r="W64" s="93" t="s">
        <v>9</v>
      </c>
      <c r="Z64" s="272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349"/>
      <c r="BQ64" s="200" t="s">
        <v>60</v>
      </c>
      <c r="BR64" s="201"/>
      <c r="BS64" s="201"/>
      <c r="BT64" s="201"/>
      <c r="BU64" s="201"/>
      <c r="BV64" s="201"/>
      <c r="BW64" s="201"/>
      <c r="BX64" s="202"/>
      <c r="BY64" s="206">
        <v>0.45</v>
      </c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84"/>
      <c r="CO64" s="36"/>
      <c r="CP64" s="36"/>
      <c r="CQ64" s="36"/>
      <c r="CR64" s="98">
        <v>5.6</v>
      </c>
      <c r="CS64" s="99">
        <f t="shared" si="0"/>
        <v>0</v>
      </c>
      <c r="CT64" s="65">
        <f t="shared" si="1"/>
        <v>2740</v>
      </c>
      <c r="CU64" s="65">
        <f t="shared" si="2"/>
        <v>3390</v>
      </c>
      <c r="CV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16.5" customHeight="1">
      <c r="A65" s="84"/>
      <c r="B65" s="36"/>
      <c r="F65" s="45" t="s">
        <v>0</v>
      </c>
      <c r="G65" s="43"/>
      <c r="H65" s="151"/>
      <c r="I65" s="211">
        <v>200</v>
      </c>
      <c r="J65" s="211"/>
      <c r="K65" s="43" t="s">
        <v>4</v>
      </c>
      <c r="L65" s="44"/>
      <c r="P65" s="45" t="s">
        <v>107</v>
      </c>
      <c r="Q65" s="7"/>
      <c r="R65" s="7"/>
      <c r="S65" s="7"/>
      <c r="T65" s="9"/>
      <c r="U65" s="9"/>
      <c r="V65" s="7"/>
      <c r="W65" s="8"/>
      <c r="Z65" s="258" t="s">
        <v>45</v>
      </c>
      <c r="AA65" s="258"/>
      <c r="AB65" s="258" t="s">
        <v>46</v>
      </c>
      <c r="AC65" s="258"/>
      <c r="AD65" s="258"/>
      <c r="AE65" s="258"/>
      <c r="AF65" s="350" t="s">
        <v>50</v>
      </c>
      <c r="AG65" s="350"/>
      <c r="AH65" s="350"/>
      <c r="AI65" s="350"/>
      <c r="AJ65" s="350" t="s">
        <v>48</v>
      </c>
      <c r="AK65" s="350"/>
      <c r="AL65" s="350"/>
      <c r="AM65" s="350"/>
      <c r="AN65" s="308" t="s">
        <v>56</v>
      </c>
      <c r="AO65" s="309"/>
      <c r="AP65" s="309"/>
      <c r="AQ65" s="310"/>
      <c r="AR65" s="308" t="s">
        <v>57</v>
      </c>
      <c r="AS65" s="309"/>
      <c r="AT65" s="309"/>
      <c r="AU65" s="310"/>
      <c r="AV65" s="308" t="s">
        <v>58</v>
      </c>
      <c r="AW65" s="309"/>
      <c r="AX65" s="309"/>
      <c r="AY65" s="310"/>
      <c r="AZ65" s="194" t="s">
        <v>180</v>
      </c>
      <c r="BA65" s="195"/>
      <c r="BB65" s="195"/>
      <c r="BC65" s="196"/>
      <c r="BD65" s="194" t="s">
        <v>181</v>
      </c>
      <c r="BE65" s="195"/>
      <c r="BF65" s="195"/>
      <c r="BG65" s="196"/>
      <c r="BH65" s="308" t="s">
        <v>54</v>
      </c>
      <c r="BI65" s="309"/>
      <c r="BJ65" s="309"/>
      <c r="BK65" s="309"/>
      <c r="BL65" s="309"/>
      <c r="BM65" s="309"/>
      <c r="BN65" s="310"/>
      <c r="BQ65" s="203"/>
      <c r="BR65" s="204"/>
      <c r="BS65" s="204"/>
      <c r="BT65" s="204"/>
      <c r="BU65" s="204"/>
      <c r="BV65" s="204"/>
      <c r="BW65" s="204"/>
      <c r="BX65" s="205"/>
      <c r="BY65" s="208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84"/>
      <c r="CO65" s="36"/>
      <c r="CP65" s="36"/>
      <c r="CQ65" s="36"/>
      <c r="CR65" s="98">
        <v>5.7</v>
      </c>
      <c r="CS65" s="99">
        <f t="shared" si="0"/>
        <v>0</v>
      </c>
      <c r="CT65" s="65">
        <f t="shared" si="1"/>
        <v>1540</v>
      </c>
      <c r="CU65" s="65">
        <f t="shared" si="2"/>
        <v>4590</v>
      </c>
      <c r="CV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16.5" customHeight="1">
      <c r="A66" s="84"/>
      <c r="B66" s="36"/>
      <c r="F66" s="6" t="s">
        <v>1</v>
      </c>
      <c r="G66" s="7"/>
      <c r="H66" s="7"/>
      <c r="I66" s="217">
        <v>0</v>
      </c>
      <c r="J66" s="217"/>
      <c r="K66" s="7" t="s">
        <v>4</v>
      </c>
      <c r="L66" s="8"/>
      <c r="P66" s="27" t="s">
        <v>15</v>
      </c>
      <c r="Q66" s="13"/>
      <c r="R66" s="13"/>
      <c r="S66" s="13"/>
      <c r="T66" s="210">
        <f>IF(V66="Global",BY64,T67)</f>
        <v>0.45</v>
      </c>
      <c r="U66" s="210"/>
      <c r="V66" s="186" t="s">
        <v>37</v>
      </c>
      <c r="W66" s="187"/>
      <c r="Z66" s="258"/>
      <c r="AA66" s="258"/>
      <c r="AB66" s="258"/>
      <c r="AC66" s="258"/>
      <c r="AD66" s="258"/>
      <c r="AE66" s="258"/>
      <c r="AF66" s="350"/>
      <c r="AG66" s="350"/>
      <c r="AH66" s="350"/>
      <c r="AI66" s="350"/>
      <c r="AJ66" s="350"/>
      <c r="AK66" s="350"/>
      <c r="AL66" s="350"/>
      <c r="AM66" s="350"/>
      <c r="AN66" s="311"/>
      <c r="AO66" s="312"/>
      <c r="AP66" s="312"/>
      <c r="AQ66" s="313"/>
      <c r="AR66" s="311"/>
      <c r="AS66" s="312"/>
      <c r="AT66" s="312"/>
      <c r="AU66" s="313"/>
      <c r="AV66" s="311"/>
      <c r="AW66" s="312"/>
      <c r="AX66" s="312"/>
      <c r="AY66" s="313"/>
      <c r="AZ66" s="197"/>
      <c r="BA66" s="198"/>
      <c r="BB66" s="198"/>
      <c r="BC66" s="199"/>
      <c r="BD66" s="197"/>
      <c r="BE66" s="198"/>
      <c r="BF66" s="198"/>
      <c r="BG66" s="199"/>
      <c r="BH66" s="311"/>
      <c r="BI66" s="312"/>
      <c r="BJ66" s="312"/>
      <c r="BK66" s="312"/>
      <c r="BL66" s="312"/>
      <c r="BM66" s="312"/>
      <c r="BN66" s="313"/>
      <c r="BQ66" s="200" t="s">
        <v>101</v>
      </c>
      <c r="BR66" s="201"/>
      <c r="BS66" s="201"/>
      <c r="BT66" s="201"/>
      <c r="BU66" s="201"/>
      <c r="BV66" s="201"/>
      <c r="BW66" s="201"/>
      <c r="BX66" s="202"/>
      <c r="BY66" s="206">
        <v>0.14</v>
      </c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84"/>
      <c r="CO66" s="36"/>
      <c r="CP66" s="36"/>
      <c r="CQ66" s="36"/>
      <c r="CR66" s="98">
        <v>5.8</v>
      </c>
      <c r="CS66" s="99">
        <f t="shared" si="0"/>
        <v>0</v>
      </c>
      <c r="CT66" s="65">
        <f t="shared" si="1"/>
        <v>1540</v>
      </c>
      <c r="CU66" s="65">
        <f t="shared" si="2"/>
        <v>4590</v>
      </c>
      <c r="CV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16.5" customHeight="1">
      <c r="A67" s="84"/>
      <c r="B67" s="36"/>
      <c r="P67" s="6" t="s">
        <v>16</v>
      </c>
      <c r="Q67" s="7"/>
      <c r="R67" s="7"/>
      <c r="S67" s="7"/>
      <c r="T67" s="218"/>
      <c r="U67" s="218"/>
      <c r="V67" s="7"/>
      <c r="W67" s="8"/>
      <c r="Z67" s="234" t="s">
        <v>66</v>
      </c>
      <c r="AA67" s="234"/>
      <c r="AB67" s="136" t="s">
        <v>145</v>
      </c>
      <c r="AC67" s="137"/>
      <c r="AD67" s="137"/>
      <c r="AE67" s="147"/>
      <c r="AF67" s="229">
        <f>BK50</f>
        <v>1200</v>
      </c>
      <c r="AG67" s="229"/>
      <c r="AH67" s="229"/>
      <c r="AI67" s="229"/>
      <c r="AJ67" s="230">
        <f>BF45</f>
        <v>5.627867103807971</v>
      </c>
      <c r="AK67" s="230"/>
      <c r="AL67" s="230"/>
      <c r="AM67" s="230"/>
      <c r="AN67" s="231">
        <f aca="true" t="shared" si="3" ref="AN67:AN75">IF((AJ67="unbegrenzt"),AF67,0)</f>
        <v>0</v>
      </c>
      <c r="AO67" s="232"/>
      <c r="AP67" s="232"/>
      <c r="AQ67" s="233"/>
      <c r="AR67" s="231">
        <f aca="true" t="shared" si="4" ref="AR67:AR75">IF(AND(AN67=0,AJ67&gt;0),AF67,0)</f>
        <v>1200</v>
      </c>
      <c r="AS67" s="232"/>
      <c r="AT67" s="232"/>
      <c r="AU67" s="233"/>
      <c r="AV67" s="231">
        <f aca="true" t="shared" si="5" ref="AV67:AV75">IF(AND(AN67=0,AR67=0),AF67,0)</f>
        <v>0</v>
      </c>
      <c r="AW67" s="232"/>
      <c r="AX67" s="232"/>
      <c r="AY67" s="233"/>
      <c r="AZ67" s="183">
        <f>BJ59/BJ52</f>
        <v>169.79</v>
      </c>
      <c r="BA67" s="184"/>
      <c r="BB67" s="184"/>
      <c r="BC67" s="185"/>
      <c r="BD67" s="183">
        <f>AZ67*$BY$66</f>
        <v>23.7706</v>
      </c>
      <c r="BE67" s="184"/>
      <c r="BF67" s="184"/>
      <c r="BG67" s="185"/>
      <c r="BH67" s="231" t="s">
        <v>176</v>
      </c>
      <c r="BI67" s="232"/>
      <c r="BJ67" s="232"/>
      <c r="BK67" s="232"/>
      <c r="BL67" s="232"/>
      <c r="BM67" s="232"/>
      <c r="BN67" s="233"/>
      <c r="BQ67" s="203"/>
      <c r="BR67" s="204"/>
      <c r="BS67" s="204"/>
      <c r="BT67" s="204"/>
      <c r="BU67" s="204"/>
      <c r="BV67" s="204"/>
      <c r="BW67" s="204"/>
      <c r="BX67" s="205"/>
      <c r="BY67" s="208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84"/>
      <c r="CO67" s="36"/>
      <c r="CP67" s="36"/>
      <c r="CQ67" s="36"/>
      <c r="CR67" s="98">
        <v>5.9</v>
      </c>
      <c r="CS67" s="99">
        <f t="shared" si="0"/>
        <v>0</v>
      </c>
      <c r="CT67" s="65">
        <f t="shared" si="1"/>
        <v>1540</v>
      </c>
      <c r="CU67" s="65">
        <f t="shared" si="2"/>
        <v>4590</v>
      </c>
      <c r="CV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16.5" customHeight="1">
      <c r="A68" s="84"/>
      <c r="B68" s="36"/>
      <c r="J68" s="336" t="s">
        <v>92</v>
      </c>
      <c r="K68" s="336"/>
      <c r="L68" s="336"/>
      <c r="M68" s="336"/>
      <c r="P68" s="10" t="s">
        <v>17</v>
      </c>
      <c r="Q68" s="11"/>
      <c r="R68" s="14"/>
      <c r="S68" s="14"/>
      <c r="T68" s="213">
        <f>T69</f>
        <v>14.562</v>
      </c>
      <c r="U68" s="213"/>
      <c r="V68" s="11" t="s">
        <v>4</v>
      </c>
      <c r="W68" s="12"/>
      <c r="Z68" s="234" t="s">
        <v>106</v>
      </c>
      <c r="AA68" s="234"/>
      <c r="AB68" s="136" t="s">
        <v>183</v>
      </c>
      <c r="AC68" s="137"/>
      <c r="AD68" s="137"/>
      <c r="AE68" s="147"/>
      <c r="AF68" s="229">
        <f>U64+AN50+AZ50+AO29</f>
        <v>1510</v>
      </c>
      <c r="AG68" s="229"/>
      <c r="AH68" s="229"/>
      <c r="AI68" s="229"/>
      <c r="AJ68" s="230">
        <f>Y54</f>
        <v>7.064819720939621</v>
      </c>
      <c r="AK68" s="230"/>
      <c r="AL68" s="230"/>
      <c r="AM68" s="230"/>
      <c r="AN68" s="231">
        <f t="shared" si="3"/>
        <v>0</v>
      </c>
      <c r="AO68" s="232"/>
      <c r="AP68" s="232"/>
      <c r="AQ68" s="233"/>
      <c r="AR68" s="231">
        <f t="shared" si="4"/>
        <v>1510</v>
      </c>
      <c r="AS68" s="232"/>
      <c r="AT68" s="232"/>
      <c r="AU68" s="233"/>
      <c r="AV68" s="231">
        <f t="shared" si="5"/>
        <v>0</v>
      </c>
      <c r="AW68" s="232"/>
      <c r="AX68" s="232"/>
      <c r="AY68" s="233"/>
      <c r="AZ68" s="183">
        <f>T73/T66+AM59/AM52+AY60/AY52+AN39/AN31</f>
        <v>129.64</v>
      </c>
      <c r="BA68" s="184"/>
      <c r="BB68" s="184"/>
      <c r="BC68" s="185"/>
      <c r="BD68" s="183">
        <f aca="true" t="shared" si="6" ref="BD68:BD74">AZ68*$BY$66</f>
        <v>18.1496</v>
      </c>
      <c r="BE68" s="184"/>
      <c r="BF68" s="184"/>
      <c r="BG68" s="185"/>
      <c r="BH68" s="231"/>
      <c r="BI68" s="232"/>
      <c r="BJ68" s="232"/>
      <c r="BK68" s="232"/>
      <c r="BL68" s="232"/>
      <c r="BM68" s="232"/>
      <c r="BN68" s="233"/>
      <c r="BQ68" s="200" t="s">
        <v>35</v>
      </c>
      <c r="BR68" s="201"/>
      <c r="BS68" s="201"/>
      <c r="BT68" s="201"/>
      <c r="BU68" s="201"/>
      <c r="BV68" s="201"/>
      <c r="BW68" s="201"/>
      <c r="BX68" s="202"/>
      <c r="BY68" s="237" t="s">
        <v>86</v>
      </c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84"/>
      <c r="CO68" s="36"/>
      <c r="CP68" s="36"/>
      <c r="CQ68" s="36"/>
      <c r="CR68" s="98">
        <v>6</v>
      </c>
      <c r="CS68" s="99">
        <f t="shared" si="0"/>
        <v>0</v>
      </c>
      <c r="CT68" s="65">
        <f t="shared" si="1"/>
        <v>1540</v>
      </c>
      <c r="CU68" s="65">
        <f t="shared" si="2"/>
        <v>4590</v>
      </c>
      <c r="CV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16.5" customHeight="1">
      <c r="A69" s="84"/>
      <c r="B69" s="36"/>
      <c r="F69" s="15" t="s">
        <v>115</v>
      </c>
      <c r="G69" s="16"/>
      <c r="H69" s="16"/>
      <c r="I69" s="17" t="s">
        <v>83</v>
      </c>
      <c r="J69" s="17" t="s">
        <v>114</v>
      </c>
      <c r="K69" s="17"/>
      <c r="L69" s="17"/>
      <c r="M69" s="18"/>
      <c r="P69" s="45" t="s">
        <v>153</v>
      </c>
      <c r="Q69" s="7"/>
      <c r="R69" s="9"/>
      <c r="S69" s="9"/>
      <c r="T69" s="211">
        <f>IF($Y$54&gt;$BY$62,AM60,0)</f>
        <v>14.562</v>
      </c>
      <c r="U69" s="211"/>
      <c r="V69" s="7" t="s">
        <v>4</v>
      </c>
      <c r="W69" s="8"/>
      <c r="Z69" s="234" t="s">
        <v>109</v>
      </c>
      <c r="AA69" s="234"/>
      <c r="AB69" s="136" t="s">
        <v>146</v>
      </c>
      <c r="AC69" s="137"/>
      <c r="AD69" s="137"/>
      <c r="AE69" s="147"/>
      <c r="AF69" s="229">
        <f>K51</f>
        <v>30</v>
      </c>
      <c r="AG69" s="229"/>
      <c r="AH69" s="229"/>
      <c r="AI69" s="229"/>
      <c r="AJ69" s="230">
        <f>AJ68</f>
        <v>7.064819720939621</v>
      </c>
      <c r="AK69" s="230"/>
      <c r="AL69" s="230"/>
      <c r="AM69" s="230"/>
      <c r="AN69" s="231">
        <f t="shared" si="3"/>
        <v>0</v>
      </c>
      <c r="AO69" s="232"/>
      <c r="AP69" s="232"/>
      <c r="AQ69" s="233"/>
      <c r="AR69" s="231">
        <f t="shared" si="4"/>
        <v>30</v>
      </c>
      <c r="AS69" s="232"/>
      <c r="AT69" s="232"/>
      <c r="AU69" s="233"/>
      <c r="AV69" s="231">
        <f t="shared" si="5"/>
        <v>0</v>
      </c>
      <c r="AW69" s="232"/>
      <c r="AX69" s="232"/>
      <c r="AY69" s="233"/>
      <c r="AZ69" s="183">
        <f>J60/J53</f>
        <v>2.47</v>
      </c>
      <c r="BA69" s="184"/>
      <c r="BB69" s="184"/>
      <c r="BC69" s="185"/>
      <c r="BD69" s="183">
        <f t="shared" si="6"/>
        <v>0.34580000000000005</v>
      </c>
      <c r="BE69" s="184"/>
      <c r="BF69" s="184"/>
      <c r="BG69" s="185"/>
      <c r="BH69" s="231"/>
      <c r="BI69" s="232"/>
      <c r="BJ69" s="232"/>
      <c r="BK69" s="232"/>
      <c r="BL69" s="232"/>
      <c r="BM69" s="232"/>
      <c r="BN69" s="233"/>
      <c r="BQ69" s="255"/>
      <c r="BR69" s="256"/>
      <c r="BS69" s="256"/>
      <c r="BT69" s="256"/>
      <c r="BU69" s="256"/>
      <c r="BV69" s="256"/>
      <c r="BW69" s="256"/>
      <c r="BX69" s="257"/>
      <c r="BY69" s="239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84"/>
      <c r="CO69" s="36"/>
      <c r="CP69" s="36"/>
      <c r="CQ69" s="36"/>
      <c r="CR69" s="98">
        <v>6.1</v>
      </c>
      <c r="CS69" s="99">
        <f t="shared" si="0"/>
        <v>0</v>
      </c>
      <c r="CT69" s="65">
        <f t="shared" si="1"/>
        <v>1540</v>
      </c>
      <c r="CU69" s="65">
        <f t="shared" si="2"/>
        <v>4590</v>
      </c>
      <c r="CV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16.5" customHeight="1">
      <c r="A70" s="84"/>
      <c r="B70" s="36"/>
      <c r="F70" s="6" t="s">
        <v>2</v>
      </c>
      <c r="G70" s="7"/>
      <c r="H70" s="9"/>
      <c r="I70" s="9"/>
      <c r="J70" s="212">
        <v>160</v>
      </c>
      <c r="K70" s="212"/>
      <c r="L70" s="7" t="s">
        <v>10</v>
      </c>
      <c r="M70" s="8"/>
      <c r="P70" s="10" t="s">
        <v>18</v>
      </c>
      <c r="Q70" s="11"/>
      <c r="R70" s="11"/>
      <c r="S70" s="11"/>
      <c r="T70" s="213">
        <f>T73+T74</f>
        <v>14.562</v>
      </c>
      <c r="U70" s="213"/>
      <c r="V70" s="11" t="s">
        <v>4</v>
      </c>
      <c r="W70" s="12"/>
      <c r="Z70" s="234" t="s">
        <v>115</v>
      </c>
      <c r="AA70" s="234"/>
      <c r="AB70" s="136" t="s">
        <v>143</v>
      </c>
      <c r="AC70" s="137"/>
      <c r="AD70" s="137"/>
      <c r="AE70" s="147"/>
      <c r="AF70" s="229">
        <f>K84</f>
        <v>1000</v>
      </c>
      <c r="AG70" s="229"/>
      <c r="AH70" s="229"/>
      <c r="AI70" s="229"/>
      <c r="AJ70" s="230">
        <f>F79</f>
        <v>2.3533690617545435</v>
      </c>
      <c r="AK70" s="230"/>
      <c r="AL70" s="230"/>
      <c r="AM70" s="230"/>
      <c r="AN70" s="231">
        <f t="shared" si="3"/>
        <v>0</v>
      </c>
      <c r="AO70" s="232"/>
      <c r="AP70" s="232"/>
      <c r="AQ70" s="233"/>
      <c r="AR70" s="231">
        <f t="shared" si="4"/>
        <v>1000</v>
      </c>
      <c r="AS70" s="232"/>
      <c r="AT70" s="232"/>
      <c r="AU70" s="233"/>
      <c r="AV70" s="231">
        <f t="shared" si="5"/>
        <v>0</v>
      </c>
      <c r="AW70" s="232"/>
      <c r="AX70" s="232"/>
      <c r="AY70" s="233"/>
      <c r="AZ70" s="183">
        <f>J93/J86</f>
        <v>103.87</v>
      </c>
      <c r="BA70" s="184"/>
      <c r="BB70" s="184"/>
      <c r="BC70" s="185"/>
      <c r="BD70" s="183">
        <f t="shared" si="6"/>
        <v>14.541800000000002</v>
      </c>
      <c r="BE70" s="184"/>
      <c r="BF70" s="184"/>
      <c r="BG70" s="185"/>
      <c r="BH70" s="231"/>
      <c r="BI70" s="232"/>
      <c r="BJ70" s="232"/>
      <c r="BK70" s="232"/>
      <c r="BL70" s="232"/>
      <c r="BM70" s="232"/>
      <c r="BN70" s="233"/>
      <c r="BQ70" s="203"/>
      <c r="BR70" s="204"/>
      <c r="BS70" s="204"/>
      <c r="BT70" s="204"/>
      <c r="BU70" s="204"/>
      <c r="BV70" s="204"/>
      <c r="BW70" s="204"/>
      <c r="BX70" s="205"/>
      <c r="BY70" s="241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84"/>
      <c r="CO70" s="36"/>
      <c r="CP70" s="36"/>
      <c r="CQ70" s="36"/>
      <c r="CR70" s="98">
        <v>6.2</v>
      </c>
      <c r="CS70" s="99">
        <f t="shared" si="0"/>
        <v>0</v>
      </c>
      <c r="CT70" s="65">
        <f t="shared" si="1"/>
        <v>1540</v>
      </c>
      <c r="CU70" s="65">
        <f t="shared" si="2"/>
        <v>4590</v>
      </c>
      <c r="CV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16.5" customHeight="1">
      <c r="A71" s="84"/>
      <c r="B71" s="36"/>
      <c r="F71" s="6" t="s">
        <v>3</v>
      </c>
      <c r="G71" s="7"/>
      <c r="H71" s="7"/>
      <c r="I71" s="7"/>
      <c r="J71" s="212">
        <v>110</v>
      </c>
      <c r="K71" s="212"/>
      <c r="L71" s="7" t="s">
        <v>10</v>
      </c>
      <c r="M71" s="8"/>
      <c r="P71" s="90" t="s">
        <v>163</v>
      </c>
      <c r="Q71" s="91"/>
      <c r="R71" s="91"/>
      <c r="S71" s="91"/>
      <c r="T71" s="214">
        <v>32.36</v>
      </c>
      <c r="U71" s="214"/>
      <c r="V71" s="91" t="s">
        <v>4</v>
      </c>
      <c r="W71" s="92"/>
      <c r="Z71" s="234" t="s">
        <v>131</v>
      </c>
      <c r="AA71" s="234"/>
      <c r="AB71" s="136" t="s">
        <v>150</v>
      </c>
      <c r="AC71" s="137"/>
      <c r="AD71" s="137"/>
      <c r="AE71" s="147"/>
      <c r="AF71" s="229">
        <f>BI22+BU11</f>
        <v>780</v>
      </c>
      <c r="AG71" s="229"/>
      <c r="AH71" s="229"/>
      <c r="AI71" s="229"/>
      <c r="AJ71" s="230">
        <f>AT24</f>
        <v>1.6288539848749273</v>
      </c>
      <c r="AK71" s="230"/>
      <c r="AL71" s="230"/>
      <c r="AM71" s="230"/>
      <c r="AN71" s="231">
        <f t="shared" si="3"/>
        <v>0</v>
      </c>
      <c r="AO71" s="232"/>
      <c r="AP71" s="232"/>
      <c r="AQ71" s="233"/>
      <c r="AR71" s="231">
        <f t="shared" si="4"/>
        <v>780</v>
      </c>
      <c r="AS71" s="232"/>
      <c r="AT71" s="232"/>
      <c r="AU71" s="233"/>
      <c r="AV71" s="231">
        <f t="shared" si="5"/>
        <v>0</v>
      </c>
      <c r="AW71" s="232"/>
      <c r="AX71" s="232"/>
      <c r="AY71" s="233"/>
      <c r="AZ71" s="183">
        <f>BH31/BH24+BT20/BT13</f>
        <v>73.78</v>
      </c>
      <c r="BA71" s="184"/>
      <c r="BB71" s="184"/>
      <c r="BC71" s="185"/>
      <c r="BD71" s="183">
        <f t="shared" si="6"/>
        <v>10.329200000000002</v>
      </c>
      <c r="BE71" s="184"/>
      <c r="BF71" s="184"/>
      <c r="BG71" s="185"/>
      <c r="BH71" s="231"/>
      <c r="BI71" s="232"/>
      <c r="BJ71" s="232"/>
      <c r="BK71" s="232"/>
      <c r="BL71" s="232"/>
      <c r="BM71" s="232"/>
      <c r="BN71" s="233"/>
      <c r="BQ71" s="270" t="s">
        <v>25</v>
      </c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84"/>
      <c r="CO71" s="36"/>
      <c r="CP71" s="36"/>
      <c r="CQ71" s="36"/>
      <c r="CR71" s="98">
        <v>6.3</v>
      </c>
      <c r="CS71" s="99">
        <f t="shared" si="0"/>
        <v>0</v>
      </c>
      <c r="CT71" s="65">
        <f t="shared" si="1"/>
        <v>1540</v>
      </c>
      <c r="CU71" s="65">
        <f t="shared" si="2"/>
        <v>4590</v>
      </c>
      <c r="CV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16.5" customHeight="1">
      <c r="A72" s="84"/>
      <c r="B72" s="36"/>
      <c r="F72" s="10" t="s">
        <v>5</v>
      </c>
      <c r="G72" s="11"/>
      <c r="H72" s="11"/>
      <c r="I72" s="11"/>
      <c r="J72" s="213">
        <f>J73+J74</f>
        <v>0</v>
      </c>
      <c r="K72" s="213"/>
      <c r="L72" s="11" t="s">
        <v>4</v>
      </c>
      <c r="M72" s="12"/>
      <c r="P72" s="122" t="s">
        <v>165</v>
      </c>
      <c r="Q72" s="91"/>
      <c r="R72" s="91"/>
      <c r="S72" s="91"/>
      <c r="T72" s="121"/>
      <c r="U72" s="121"/>
      <c r="V72" s="91"/>
      <c r="W72" s="92"/>
      <c r="Z72" s="234" t="s">
        <v>132</v>
      </c>
      <c r="AA72" s="234"/>
      <c r="AB72" s="136" t="s">
        <v>151</v>
      </c>
      <c r="AC72" s="137"/>
      <c r="AD72" s="137"/>
      <c r="AE72" s="147"/>
      <c r="AF72" s="229">
        <f>U13</f>
        <v>1030</v>
      </c>
      <c r="AG72" s="229"/>
      <c r="AH72" s="229"/>
      <c r="AI72" s="229"/>
      <c r="AJ72" s="230">
        <f>Z21</f>
        <v>3.619413047605974</v>
      </c>
      <c r="AK72" s="230"/>
      <c r="AL72" s="230"/>
      <c r="AM72" s="230"/>
      <c r="AN72" s="231">
        <f t="shared" si="3"/>
        <v>0</v>
      </c>
      <c r="AO72" s="232"/>
      <c r="AP72" s="232"/>
      <c r="AQ72" s="233"/>
      <c r="AR72" s="231">
        <f t="shared" si="4"/>
        <v>1030</v>
      </c>
      <c r="AS72" s="232"/>
      <c r="AT72" s="232"/>
      <c r="AU72" s="233"/>
      <c r="AV72" s="231">
        <f t="shared" si="5"/>
        <v>0</v>
      </c>
      <c r="AW72" s="232"/>
      <c r="AX72" s="232"/>
      <c r="AY72" s="233"/>
      <c r="AZ72" s="183">
        <f>T22/T15</f>
        <v>105.53</v>
      </c>
      <c r="BA72" s="184"/>
      <c r="BB72" s="184"/>
      <c r="BC72" s="185"/>
      <c r="BD72" s="183">
        <f t="shared" si="6"/>
        <v>14.774200000000002</v>
      </c>
      <c r="BE72" s="184"/>
      <c r="BF72" s="184"/>
      <c r="BG72" s="185"/>
      <c r="BH72" s="231" t="s">
        <v>177</v>
      </c>
      <c r="BI72" s="232"/>
      <c r="BJ72" s="232"/>
      <c r="BK72" s="232"/>
      <c r="BL72" s="232"/>
      <c r="BM72" s="232"/>
      <c r="BN72" s="233"/>
      <c r="BQ72" s="272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84"/>
      <c r="CO72" s="36"/>
      <c r="CP72" s="36"/>
      <c r="CQ72" s="36"/>
      <c r="CR72" s="98">
        <v>6.4</v>
      </c>
      <c r="CS72" s="99">
        <f aca="true" t="shared" si="7" ref="CS72:CS108">$BY$60-CT72-CU72</f>
        <v>0</v>
      </c>
      <c r="CT72" s="65">
        <f aca="true" t="shared" si="8" ref="CT72:CT108">SUMIF($AJ$67:$AM$76,"&gt;"&amp;CR72,$AF$67:$AI$76)</f>
        <v>1540</v>
      </c>
      <c r="CU72" s="65">
        <f aca="true" t="shared" si="9" ref="CU72:CU108">SUMIF($AJ$67:$AM$76,"&lt;"&amp;CR72,$AF$67:$AI$76)</f>
        <v>4590</v>
      </c>
      <c r="CV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16.5" customHeight="1">
      <c r="A73" s="84"/>
      <c r="B73" s="36"/>
      <c r="F73" s="6" t="s">
        <v>111</v>
      </c>
      <c r="G73" s="7"/>
      <c r="H73" s="9"/>
      <c r="I73" s="9"/>
      <c r="J73" s="211">
        <f>T88</f>
        <v>0</v>
      </c>
      <c r="K73" s="211"/>
      <c r="L73" s="7" t="s">
        <v>4</v>
      </c>
      <c r="M73" s="8"/>
      <c r="P73" s="6" t="s">
        <v>19</v>
      </c>
      <c r="Q73" s="7"/>
      <c r="R73" s="7"/>
      <c r="S73" s="7"/>
      <c r="T73" s="217">
        <f>T66*T71</f>
        <v>14.562</v>
      </c>
      <c r="U73" s="217"/>
      <c r="V73" s="7" t="s">
        <v>4</v>
      </c>
      <c r="W73" s="8"/>
      <c r="Z73" s="234" t="s">
        <v>132</v>
      </c>
      <c r="AA73" s="234"/>
      <c r="AB73" s="136" t="s">
        <v>130</v>
      </c>
      <c r="AC73" s="137"/>
      <c r="AD73" s="137"/>
      <c r="AE73" s="147"/>
      <c r="AF73" s="229">
        <f>I8</f>
        <v>120</v>
      </c>
      <c r="AG73" s="229"/>
      <c r="AH73" s="229"/>
      <c r="AI73" s="229"/>
      <c r="AJ73" s="230">
        <f>Z21</f>
        <v>3.619413047605974</v>
      </c>
      <c r="AK73" s="230"/>
      <c r="AL73" s="230"/>
      <c r="AM73" s="230"/>
      <c r="AN73" s="231">
        <f t="shared" si="3"/>
        <v>0</v>
      </c>
      <c r="AO73" s="232"/>
      <c r="AP73" s="232"/>
      <c r="AQ73" s="233"/>
      <c r="AR73" s="231">
        <f t="shared" si="4"/>
        <v>120</v>
      </c>
      <c r="AS73" s="232"/>
      <c r="AT73" s="232"/>
      <c r="AU73" s="233"/>
      <c r="AV73" s="231">
        <f t="shared" si="5"/>
        <v>0</v>
      </c>
      <c r="AW73" s="232"/>
      <c r="AX73" s="232"/>
      <c r="AY73" s="233"/>
      <c r="AZ73" s="183">
        <f>H17/H10</f>
        <v>11.69</v>
      </c>
      <c r="BA73" s="184"/>
      <c r="BB73" s="184"/>
      <c r="BC73" s="185"/>
      <c r="BD73" s="183">
        <f t="shared" si="6"/>
        <v>1.6366</v>
      </c>
      <c r="BE73" s="184"/>
      <c r="BF73" s="184"/>
      <c r="BG73" s="185"/>
      <c r="BH73" s="226"/>
      <c r="BI73" s="227"/>
      <c r="BJ73" s="227"/>
      <c r="BK73" s="227"/>
      <c r="BL73" s="227"/>
      <c r="BM73" s="227"/>
      <c r="BN73" s="228"/>
      <c r="BQ73" s="200" t="s">
        <v>26</v>
      </c>
      <c r="BR73" s="201"/>
      <c r="BS73" s="201"/>
      <c r="BT73" s="201"/>
      <c r="BU73" s="202"/>
      <c r="BV73" s="155" t="s">
        <v>64</v>
      </c>
      <c r="BW73" s="156"/>
      <c r="BX73" s="156"/>
      <c r="BY73" s="156"/>
      <c r="BZ73" s="156"/>
      <c r="CA73" s="157"/>
      <c r="CB73" s="156"/>
      <c r="CC73" s="156"/>
      <c r="CD73" s="156"/>
      <c r="CE73" s="235">
        <f>SUM(J93,T73,AM59,AY60,BJ59,J60,AN39,BH31,BT20,T22,T45,AN14,H17)</f>
        <v>289.63349999999997</v>
      </c>
      <c r="CF73" s="236"/>
      <c r="CG73" s="236"/>
      <c r="CH73" s="236"/>
      <c r="CI73" s="236"/>
      <c r="CJ73" s="236"/>
      <c r="CK73" s="236"/>
      <c r="CL73" s="150" t="s">
        <v>4</v>
      </c>
      <c r="CM73" s="150"/>
      <c r="CN73" s="84"/>
      <c r="CO73" s="36"/>
      <c r="CP73" s="36"/>
      <c r="CQ73" s="36"/>
      <c r="CR73" s="98">
        <v>6.5</v>
      </c>
      <c r="CS73" s="99">
        <f t="shared" si="7"/>
        <v>0</v>
      </c>
      <c r="CT73" s="65">
        <f t="shared" si="8"/>
        <v>1540</v>
      </c>
      <c r="CU73" s="65">
        <f t="shared" si="9"/>
        <v>4590</v>
      </c>
      <c r="CV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16.5" customHeight="1">
      <c r="A74" s="84"/>
      <c r="B74" s="36"/>
      <c r="F74" s="6" t="s">
        <v>117</v>
      </c>
      <c r="G74" s="7"/>
      <c r="H74" s="9"/>
      <c r="I74" s="9"/>
      <c r="J74" s="211">
        <f>I66</f>
        <v>0</v>
      </c>
      <c r="K74" s="211"/>
      <c r="L74" s="7" t="s">
        <v>4</v>
      </c>
      <c r="M74" s="8"/>
      <c r="P74" s="6" t="s">
        <v>111</v>
      </c>
      <c r="Q74" s="7"/>
      <c r="R74" s="7"/>
      <c r="S74" s="7"/>
      <c r="T74" s="217">
        <f>T88</f>
        <v>0</v>
      </c>
      <c r="U74" s="217"/>
      <c r="V74" s="7" t="s">
        <v>4</v>
      </c>
      <c r="W74" s="8"/>
      <c r="Z74" s="234" t="s">
        <v>127</v>
      </c>
      <c r="AA74" s="234"/>
      <c r="AB74" s="136" t="s">
        <v>152</v>
      </c>
      <c r="AC74" s="137"/>
      <c r="AD74" s="137"/>
      <c r="AE74" s="147"/>
      <c r="AF74" s="229">
        <f>AO5</f>
        <v>50</v>
      </c>
      <c r="AG74" s="229"/>
      <c r="AH74" s="229"/>
      <c r="AI74" s="229"/>
      <c r="AJ74" s="230">
        <f>IF(AP19="AN",Z21,0)</f>
        <v>0</v>
      </c>
      <c r="AK74" s="230"/>
      <c r="AL74" s="230"/>
      <c r="AM74" s="230"/>
      <c r="AN74" s="231">
        <f t="shared" si="3"/>
        <v>0</v>
      </c>
      <c r="AO74" s="232"/>
      <c r="AP74" s="232"/>
      <c r="AQ74" s="233"/>
      <c r="AR74" s="231">
        <f t="shared" si="4"/>
        <v>0</v>
      </c>
      <c r="AS74" s="232"/>
      <c r="AT74" s="232"/>
      <c r="AU74" s="233"/>
      <c r="AV74" s="231">
        <f t="shared" si="5"/>
        <v>50</v>
      </c>
      <c r="AW74" s="232"/>
      <c r="AX74" s="232"/>
      <c r="AY74" s="233"/>
      <c r="AZ74" s="183">
        <f>AN14/AN7</f>
        <v>4.94</v>
      </c>
      <c r="BA74" s="184"/>
      <c r="BB74" s="184"/>
      <c r="BC74" s="185"/>
      <c r="BD74" s="183">
        <f t="shared" si="6"/>
        <v>0.6916000000000001</v>
      </c>
      <c r="BE74" s="184"/>
      <c r="BF74" s="184"/>
      <c r="BG74" s="185"/>
      <c r="BH74" s="226"/>
      <c r="BI74" s="227"/>
      <c r="BJ74" s="227"/>
      <c r="BK74" s="227"/>
      <c r="BL74" s="227"/>
      <c r="BM74" s="227"/>
      <c r="BN74" s="228"/>
      <c r="BQ74" s="255"/>
      <c r="BR74" s="256"/>
      <c r="BS74" s="256"/>
      <c r="BT74" s="256"/>
      <c r="BU74" s="257"/>
      <c r="BV74" s="155" t="s">
        <v>161</v>
      </c>
      <c r="BW74" s="156"/>
      <c r="BX74" s="156"/>
      <c r="BY74" s="156"/>
      <c r="BZ74" s="156"/>
      <c r="CA74" s="157"/>
      <c r="CB74" s="156"/>
      <c r="CC74" s="156"/>
      <c r="CD74" s="156"/>
      <c r="CE74" s="235">
        <f>G23</f>
        <v>0</v>
      </c>
      <c r="CF74" s="236"/>
      <c r="CG74" s="236"/>
      <c r="CH74" s="236"/>
      <c r="CI74" s="236"/>
      <c r="CJ74" s="236"/>
      <c r="CK74" s="236"/>
      <c r="CL74" s="150" t="s">
        <v>4</v>
      </c>
      <c r="CM74" s="150"/>
      <c r="CN74" s="84"/>
      <c r="CO74" s="36"/>
      <c r="CP74" s="36"/>
      <c r="CQ74" s="36"/>
      <c r="CR74" s="98">
        <v>6.6</v>
      </c>
      <c r="CS74" s="99">
        <f t="shared" si="7"/>
        <v>0</v>
      </c>
      <c r="CT74" s="65">
        <f t="shared" si="8"/>
        <v>1540</v>
      </c>
      <c r="CU74" s="65">
        <f t="shared" si="9"/>
        <v>4590</v>
      </c>
      <c r="CV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16.5" customHeight="1">
      <c r="A75" s="84"/>
      <c r="B75" s="36"/>
      <c r="F75" s="10" t="s">
        <v>6</v>
      </c>
      <c r="G75" s="11"/>
      <c r="H75" s="88"/>
      <c r="I75" s="88"/>
      <c r="J75" s="225">
        <f>J76</f>
        <v>46.7415</v>
      </c>
      <c r="K75" s="225"/>
      <c r="L75" s="11" t="s">
        <v>4</v>
      </c>
      <c r="M75" s="12"/>
      <c r="P75" s="10" t="s">
        <v>7</v>
      </c>
      <c r="Q75" s="11"/>
      <c r="R75" s="11"/>
      <c r="S75" s="11"/>
      <c r="T75" s="213">
        <f>T68-T70</f>
        <v>0</v>
      </c>
      <c r="U75" s="213"/>
      <c r="V75" s="11" t="s">
        <v>4</v>
      </c>
      <c r="W75" s="12"/>
      <c r="Z75" s="234" t="s">
        <v>133</v>
      </c>
      <c r="AA75" s="234"/>
      <c r="AB75" s="136" t="s">
        <v>159</v>
      </c>
      <c r="AC75" s="137"/>
      <c r="AD75" s="137"/>
      <c r="AE75" s="147"/>
      <c r="AF75" s="229">
        <f>U36</f>
        <v>410</v>
      </c>
      <c r="AG75" s="229"/>
      <c r="AH75" s="229"/>
      <c r="AI75" s="229"/>
      <c r="AJ75" s="230">
        <f>E45</f>
        <v>5.566157760814249</v>
      </c>
      <c r="AK75" s="230"/>
      <c r="AL75" s="230"/>
      <c r="AM75" s="230"/>
      <c r="AN75" s="231">
        <f t="shared" si="3"/>
        <v>0</v>
      </c>
      <c r="AO75" s="232"/>
      <c r="AP75" s="232"/>
      <c r="AQ75" s="233"/>
      <c r="AR75" s="231">
        <f t="shared" si="4"/>
        <v>410</v>
      </c>
      <c r="AS75" s="232"/>
      <c r="AT75" s="232"/>
      <c r="AU75" s="233"/>
      <c r="AV75" s="231">
        <f t="shared" si="5"/>
        <v>0</v>
      </c>
      <c r="AW75" s="232"/>
      <c r="AX75" s="232"/>
      <c r="AY75" s="233"/>
      <c r="AZ75" s="183">
        <f>T45/T38</f>
        <v>41.92</v>
      </c>
      <c r="BA75" s="184"/>
      <c r="BB75" s="184"/>
      <c r="BC75" s="185"/>
      <c r="BD75" s="183">
        <f>AZ75*$BY$66</f>
        <v>5.868800000000001</v>
      </c>
      <c r="BE75" s="184"/>
      <c r="BF75" s="184"/>
      <c r="BG75" s="185"/>
      <c r="BH75" s="226"/>
      <c r="BI75" s="227"/>
      <c r="BJ75" s="227"/>
      <c r="BK75" s="227"/>
      <c r="BL75" s="227"/>
      <c r="BM75" s="227"/>
      <c r="BN75" s="228"/>
      <c r="BQ75" s="255"/>
      <c r="BR75" s="256"/>
      <c r="BS75" s="256"/>
      <c r="BT75" s="256"/>
      <c r="BU75" s="257"/>
      <c r="BV75" s="155"/>
      <c r="BW75" s="156"/>
      <c r="BX75" s="156"/>
      <c r="BY75" s="156"/>
      <c r="BZ75" s="156"/>
      <c r="CA75" s="157"/>
      <c r="CB75" s="156"/>
      <c r="CC75" s="156"/>
      <c r="CD75" s="156"/>
      <c r="CE75" s="235"/>
      <c r="CF75" s="236"/>
      <c r="CG75" s="236"/>
      <c r="CH75" s="236"/>
      <c r="CI75" s="236"/>
      <c r="CJ75" s="236"/>
      <c r="CK75" s="236"/>
      <c r="CL75" s="150" t="s">
        <v>4</v>
      </c>
      <c r="CM75" s="150"/>
      <c r="CN75" s="84"/>
      <c r="CO75" s="36"/>
      <c r="CP75" s="36"/>
      <c r="CQ75" s="36"/>
      <c r="CR75" s="98">
        <v>6.7</v>
      </c>
      <c r="CS75" s="99">
        <f t="shared" si="7"/>
        <v>0</v>
      </c>
      <c r="CT75" s="65">
        <f t="shared" si="8"/>
        <v>1540</v>
      </c>
      <c r="CU75" s="65">
        <f t="shared" si="9"/>
        <v>4590</v>
      </c>
      <c r="CV75" s="36"/>
      <c r="DG75" s="36"/>
      <c r="DH75" s="36"/>
      <c r="DI75" s="36"/>
      <c r="DJ75" s="36"/>
      <c r="DK75" s="36"/>
      <c r="DL75" s="36"/>
      <c r="DT75" s="36"/>
    </row>
    <row r="76" spans="1:124" ht="16.5" customHeight="1">
      <c r="A76" s="84"/>
      <c r="B76" s="36"/>
      <c r="F76" s="3" t="s">
        <v>143</v>
      </c>
      <c r="G76" s="4"/>
      <c r="H76" s="4"/>
      <c r="I76" s="4"/>
      <c r="J76" s="211">
        <f>J90</f>
        <v>46.7415</v>
      </c>
      <c r="K76" s="211"/>
      <c r="L76" s="4" t="s">
        <v>4</v>
      </c>
      <c r="M76" s="5"/>
      <c r="Z76" s="234"/>
      <c r="AA76" s="234"/>
      <c r="AB76" s="136"/>
      <c r="AC76" s="137"/>
      <c r="AD76" s="137"/>
      <c r="AE76" s="147"/>
      <c r="AF76" s="229"/>
      <c r="AG76" s="229"/>
      <c r="AH76" s="229"/>
      <c r="AI76" s="229"/>
      <c r="AJ76" s="230"/>
      <c r="AK76" s="230"/>
      <c r="AL76" s="230"/>
      <c r="AM76" s="230"/>
      <c r="AN76" s="231"/>
      <c r="AO76" s="232"/>
      <c r="AP76" s="232"/>
      <c r="AQ76" s="233"/>
      <c r="AR76" s="231"/>
      <c r="AS76" s="232"/>
      <c r="AT76" s="232"/>
      <c r="AU76" s="233"/>
      <c r="AV76" s="231"/>
      <c r="AW76" s="232"/>
      <c r="AX76" s="232"/>
      <c r="AY76" s="233"/>
      <c r="AZ76" s="183"/>
      <c r="BA76" s="184"/>
      <c r="BB76" s="184"/>
      <c r="BC76" s="185"/>
      <c r="BD76" s="183"/>
      <c r="BE76" s="184"/>
      <c r="BF76" s="184"/>
      <c r="BG76" s="185"/>
      <c r="BH76" s="226"/>
      <c r="BI76" s="227"/>
      <c r="BJ76" s="227"/>
      <c r="BK76" s="227"/>
      <c r="BL76" s="227"/>
      <c r="BM76" s="227"/>
      <c r="BN76" s="228"/>
      <c r="BQ76" s="255"/>
      <c r="BR76" s="256"/>
      <c r="BS76" s="256"/>
      <c r="BT76" s="256"/>
      <c r="BU76" s="257"/>
      <c r="BV76" s="251" t="s">
        <v>38</v>
      </c>
      <c r="BW76" s="252"/>
      <c r="BX76" s="252"/>
      <c r="BY76" s="252"/>
      <c r="BZ76" s="252"/>
      <c r="CA76" s="252"/>
      <c r="CB76" s="252"/>
      <c r="CC76" s="252"/>
      <c r="CD76" s="252"/>
      <c r="CE76" s="259">
        <f>SUM(CE73:CK75)</f>
        <v>289.63349999999997</v>
      </c>
      <c r="CF76" s="259"/>
      <c r="CG76" s="259"/>
      <c r="CH76" s="259"/>
      <c r="CI76" s="259"/>
      <c r="CJ76" s="259"/>
      <c r="CK76" s="259"/>
      <c r="CL76" s="276" t="s">
        <v>4</v>
      </c>
      <c r="CM76" s="276"/>
      <c r="CN76" s="84"/>
      <c r="CO76" s="36"/>
      <c r="CP76" s="36"/>
      <c r="CQ76" s="36"/>
      <c r="CR76" s="98">
        <v>6.8</v>
      </c>
      <c r="CS76" s="99">
        <f t="shared" si="7"/>
        <v>0</v>
      </c>
      <c r="CT76" s="65">
        <f t="shared" si="8"/>
        <v>1540</v>
      </c>
      <c r="CU76" s="65">
        <f t="shared" si="9"/>
        <v>4590</v>
      </c>
      <c r="CV76" s="36"/>
      <c r="DG76" s="36"/>
      <c r="DH76" s="36"/>
      <c r="DI76" s="36"/>
      <c r="DJ76" s="36"/>
      <c r="DK76" s="36"/>
      <c r="DL76" s="36"/>
      <c r="DT76" s="36"/>
    </row>
    <row r="77" spans="1:124" ht="16.5" customHeight="1">
      <c r="A77" s="84"/>
      <c r="B77" s="36"/>
      <c r="F77" s="10" t="s">
        <v>7</v>
      </c>
      <c r="G77" s="11"/>
      <c r="H77" s="11"/>
      <c r="I77" s="11"/>
      <c r="J77" s="213">
        <f>J72-J75</f>
        <v>-46.7415</v>
      </c>
      <c r="K77" s="213"/>
      <c r="L77" s="11" t="s">
        <v>4</v>
      </c>
      <c r="M77" s="12"/>
      <c r="U77" s="134"/>
      <c r="Z77" s="330" t="s">
        <v>47</v>
      </c>
      <c r="AA77" s="331"/>
      <c r="AB77" s="331"/>
      <c r="AC77" s="331"/>
      <c r="AD77" s="331"/>
      <c r="AE77" s="332"/>
      <c r="AF77" s="283">
        <f>SUM(AF67:AI76)</f>
        <v>6130</v>
      </c>
      <c r="AG77" s="284"/>
      <c r="AH77" s="284"/>
      <c r="AI77" s="285"/>
      <c r="AJ77" s="283"/>
      <c r="AK77" s="284"/>
      <c r="AL77" s="284"/>
      <c r="AM77" s="285"/>
      <c r="AN77" s="283">
        <f>SUM(AN67:AQ76)</f>
        <v>0</v>
      </c>
      <c r="AO77" s="284"/>
      <c r="AP77" s="284"/>
      <c r="AQ77" s="285"/>
      <c r="AR77" s="283">
        <f>SUM(AR67:AU76)</f>
        <v>6080</v>
      </c>
      <c r="AS77" s="284"/>
      <c r="AT77" s="284"/>
      <c r="AU77" s="285"/>
      <c r="AV77" s="283">
        <f>SUM(AV67:AY76)</f>
        <v>50</v>
      </c>
      <c r="AW77" s="284"/>
      <c r="AX77" s="284"/>
      <c r="AY77" s="285"/>
      <c r="AZ77" s="188">
        <f>SUM(AZ67:BC76)</f>
        <v>643.63</v>
      </c>
      <c r="BA77" s="189"/>
      <c r="BB77" s="189"/>
      <c r="BC77" s="190"/>
      <c r="BD77" s="188">
        <f>SUM(BD67:BG76)</f>
        <v>90.10820000000001</v>
      </c>
      <c r="BE77" s="189"/>
      <c r="BF77" s="189"/>
      <c r="BG77" s="190"/>
      <c r="BH77" s="314"/>
      <c r="BI77" s="315"/>
      <c r="BJ77" s="315"/>
      <c r="BK77" s="315"/>
      <c r="BL77" s="315"/>
      <c r="BM77" s="315"/>
      <c r="BN77" s="316"/>
      <c r="BQ77" s="203"/>
      <c r="BR77" s="204"/>
      <c r="BS77" s="204"/>
      <c r="BT77" s="204"/>
      <c r="BU77" s="205"/>
      <c r="BV77" s="253"/>
      <c r="BW77" s="254"/>
      <c r="BX77" s="254"/>
      <c r="BY77" s="254"/>
      <c r="BZ77" s="254"/>
      <c r="CA77" s="254"/>
      <c r="CB77" s="254"/>
      <c r="CC77" s="254"/>
      <c r="CD77" s="254"/>
      <c r="CE77" s="260"/>
      <c r="CF77" s="260"/>
      <c r="CG77" s="260"/>
      <c r="CH77" s="260"/>
      <c r="CI77" s="260"/>
      <c r="CJ77" s="260"/>
      <c r="CK77" s="260"/>
      <c r="CL77" s="276"/>
      <c r="CM77" s="276"/>
      <c r="CN77" s="84"/>
      <c r="CO77" s="36"/>
      <c r="CP77" s="36"/>
      <c r="CQ77" s="36"/>
      <c r="CR77" s="98">
        <v>6.9</v>
      </c>
      <c r="CS77" s="99">
        <f t="shared" si="7"/>
        <v>0</v>
      </c>
      <c r="CT77" s="65">
        <f t="shared" si="8"/>
        <v>1540</v>
      </c>
      <c r="CU77" s="65">
        <f t="shared" si="9"/>
        <v>4590</v>
      </c>
      <c r="CV77" s="36"/>
      <c r="DG77" s="36"/>
      <c r="DH77" s="36"/>
      <c r="DI77" s="36"/>
      <c r="DJ77" s="36"/>
      <c r="DK77" s="36"/>
      <c r="DL77" s="36"/>
      <c r="DT77" s="36"/>
    </row>
    <row r="78" spans="1:124" ht="16.5" customHeight="1">
      <c r="A78" s="84"/>
      <c r="B78" s="36"/>
      <c r="F78" s="68" t="s">
        <v>13</v>
      </c>
      <c r="G78" s="100"/>
      <c r="H78" s="100"/>
      <c r="I78" s="100"/>
      <c r="J78" s="100"/>
      <c r="K78" s="100"/>
      <c r="L78" s="100"/>
      <c r="M78" s="152"/>
      <c r="Z78" s="333"/>
      <c r="AA78" s="334"/>
      <c r="AB78" s="334"/>
      <c r="AC78" s="334"/>
      <c r="AD78" s="334"/>
      <c r="AE78" s="335"/>
      <c r="AF78" s="286"/>
      <c r="AG78" s="287"/>
      <c r="AH78" s="287"/>
      <c r="AI78" s="288"/>
      <c r="AJ78" s="286"/>
      <c r="AK78" s="287"/>
      <c r="AL78" s="287"/>
      <c r="AM78" s="288"/>
      <c r="AN78" s="286"/>
      <c r="AO78" s="287"/>
      <c r="AP78" s="287"/>
      <c r="AQ78" s="288"/>
      <c r="AR78" s="286"/>
      <c r="AS78" s="287"/>
      <c r="AT78" s="287"/>
      <c r="AU78" s="288"/>
      <c r="AV78" s="286"/>
      <c r="AW78" s="287"/>
      <c r="AX78" s="287"/>
      <c r="AY78" s="288"/>
      <c r="AZ78" s="191"/>
      <c r="BA78" s="192"/>
      <c r="BB78" s="192"/>
      <c r="BC78" s="193"/>
      <c r="BD78" s="191"/>
      <c r="BE78" s="192"/>
      <c r="BF78" s="192"/>
      <c r="BG78" s="193"/>
      <c r="BH78" s="317"/>
      <c r="BI78" s="318"/>
      <c r="BJ78" s="318"/>
      <c r="BK78" s="318"/>
      <c r="BL78" s="318"/>
      <c r="BM78" s="318"/>
      <c r="BN78" s="319"/>
      <c r="BQ78" s="293" t="s">
        <v>27</v>
      </c>
      <c r="BR78" s="294"/>
      <c r="BS78" s="294"/>
      <c r="BT78" s="294"/>
      <c r="BU78" s="295"/>
      <c r="BV78" s="155" t="s">
        <v>87</v>
      </c>
      <c r="BW78" s="156"/>
      <c r="BX78" s="156"/>
      <c r="BY78" s="156"/>
      <c r="BZ78" s="156"/>
      <c r="CA78" s="156"/>
      <c r="CB78" s="156"/>
      <c r="CC78" s="156"/>
      <c r="CD78" s="156"/>
      <c r="CE78" s="235">
        <f>BT39</f>
        <v>0</v>
      </c>
      <c r="CF78" s="236"/>
      <c r="CG78" s="236"/>
      <c r="CH78" s="236"/>
      <c r="CI78" s="236"/>
      <c r="CJ78" s="236"/>
      <c r="CK78" s="236"/>
      <c r="CL78" s="150" t="s">
        <v>4</v>
      </c>
      <c r="CM78" s="150"/>
      <c r="CN78" s="84"/>
      <c r="CO78" s="36"/>
      <c r="CP78" s="36"/>
      <c r="CQ78" s="36"/>
      <c r="CR78" s="98">
        <v>7</v>
      </c>
      <c r="CS78" s="99">
        <f t="shared" si="7"/>
        <v>0</v>
      </c>
      <c r="CT78" s="65">
        <f t="shared" si="8"/>
        <v>1540</v>
      </c>
      <c r="CU78" s="65">
        <f t="shared" si="9"/>
        <v>4590</v>
      </c>
      <c r="CV78" s="36"/>
      <c r="DG78" s="36"/>
      <c r="DH78" s="36"/>
      <c r="DI78" s="36"/>
      <c r="DJ78" s="36"/>
      <c r="DK78" s="36"/>
      <c r="DL78" s="36"/>
      <c r="DT78" s="36"/>
    </row>
    <row r="79" spans="1:124" ht="16.5" customHeight="1">
      <c r="A79" s="84"/>
      <c r="B79" s="36"/>
      <c r="F79" s="169">
        <f>IF(V86="AUS",IF(J77&gt;0,"unbegrenzt",J71/J77*-1),IF(Y54="unbegrenzt",IF(J77&gt;=0,"unbegrenzt",J71/J77*(-1)),Y54+J71/J75))</f>
        <v>2.3533690617545435</v>
      </c>
      <c r="G79" s="170"/>
      <c r="H79" s="170"/>
      <c r="I79" s="170"/>
      <c r="J79" s="170"/>
      <c r="K79" s="170"/>
      <c r="L79" s="41" t="s">
        <v>14</v>
      </c>
      <c r="M79" s="42"/>
      <c r="AG79" s="36"/>
      <c r="BQ79" s="296"/>
      <c r="BR79" s="297"/>
      <c r="BS79" s="297"/>
      <c r="BT79" s="297"/>
      <c r="BU79" s="298"/>
      <c r="BV79" s="155" t="s">
        <v>119</v>
      </c>
      <c r="BW79" s="156"/>
      <c r="BX79" s="156"/>
      <c r="BY79" s="156"/>
      <c r="BZ79" s="156"/>
      <c r="CA79" s="156"/>
      <c r="CB79" s="156"/>
      <c r="CC79" s="156"/>
      <c r="CD79" s="156"/>
      <c r="CE79" s="235">
        <f>I66</f>
        <v>0</v>
      </c>
      <c r="CF79" s="236"/>
      <c r="CG79" s="236"/>
      <c r="CH79" s="236"/>
      <c r="CI79" s="236"/>
      <c r="CJ79" s="236"/>
      <c r="CK79" s="236"/>
      <c r="CL79" s="150" t="s">
        <v>4</v>
      </c>
      <c r="CM79" s="150"/>
      <c r="CN79" s="84"/>
      <c r="CO79" s="36"/>
      <c r="CP79" s="36"/>
      <c r="CQ79" s="36"/>
      <c r="CR79" s="98">
        <v>7.1</v>
      </c>
      <c r="CS79" s="99">
        <f t="shared" si="7"/>
        <v>0</v>
      </c>
      <c r="CT79" s="65">
        <f t="shared" si="8"/>
        <v>0</v>
      </c>
      <c r="CU79" s="65">
        <f t="shared" si="9"/>
        <v>6130</v>
      </c>
      <c r="CV79" s="36"/>
      <c r="DG79" s="36"/>
      <c r="DH79" s="36"/>
      <c r="DI79" s="36"/>
      <c r="DJ79" s="36"/>
      <c r="DK79" s="36"/>
      <c r="DL79" s="36"/>
      <c r="DT79" s="36"/>
    </row>
    <row r="80" spans="1:124" ht="16.5" customHeight="1">
      <c r="A80" s="84"/>
      <c r="B80" s="36"/>
      <c r="AG80" s="36"/>
      <c r="BQ80" s="296"/>
      <c r="BR80" s="297"/>
      <c r="BS80" s="297"/>
      <c r="BT80" s="297"/>
      <c r="BU80" s="298"/>
      <c r="BV80" s="155" t="s">
        <v>135</v>
      </c>
      <c r="BW80" s="156"/>
      <c r="BX80" s="156"/>
      <c r="BY80" s="156"/>
      <c r="BZ80" s="156"/>
      <c r="CA80" s="156"/>
      <c r="CB80" s="158"/>
      <c r="CC80" s="158"/>
      <c r="CD80" s="158"/>
      <c r="CE80" s="235">
        <f>AC6</f>
        <v>0</v>
      </c>
      <c r="CF80" s="236"/>
      <c r="CG80" s="236"/>
      <c r="CH80" s="236"/>
      <c r="CI80" s="236"/>
      <c r="CJ80" s="236"/>
      <c r="CK80" s="236"/>
      <c r="CL80" s="150" t="s">
        <v>4</v>
      </c>
      <c r="CM80" s="86"/>
      <c r="CN80" s="84"/>
      <c r="CO80" s="36"/>
      <c r="CP80" s="36"/>
      <c r="CQ80" s="36"/>
      <c r="CR80" s="98">
        <v>7.2</v>
      </c>
      <c r="CS80" s="99">
        <f t="shared" si="7"/>
        <v>0</v>
      </c>
      <c r="CT80" s="65">
        <f t="shared" si="8"/>
        <v>0</v>
      </c>
      <c r="CU80" s="65">
        <f t="shared" si="9"/>
        <v>6130</v>
      </c>
      <c r="CV80" s="36"/>
      <c r="DG80" s="36"/>
      <c r="DH80" s="36"/>
      <c r="DI80" s="36"/>
      <c r="DJ80" s="36"/>
      <c r="DK80" s="36"/>
      <c r="DL80" s="36"/>
      <c r="DT80" s="36"/>
    </row>
    <row r="81" spans="1:124" ht="16.5" customHeight="1">
      <c r="A81" s="84"/>
      <c r="B81" s="36"/>
      <c r="F81" s="118"/>
      <c r="G81" s="118"/>
      <c r="H81" s="118"/>
      <c r="I81" s="49"/>
      <c r="J81" s="49"/>
      <c r="K81" s="130"/>
      <c r="L81" s="130"/>
      <c r="M81" s="130"/>
      <c r="N81" s="129"/>
      <c r="O81" s="129"/>
      <c r="Q81" s="129"/>
      <c r="R81" s="129"/>
      <c r="S81" s="129"/>
      <c r="T81" s="129"/>
      <c r="AG81" s="36"/>
      <c r="AH81" s="36"/>
      <c r="AT81" s="67"/>
      <c r="AU81" s="67"/>
      <c r="AV81" s="67"/>
      <c r="AW81" s="67"/>
      <c r="AX81" s="67"/>
      <c r="BQ81" s="296"/>
      <c r="BR81" s="297"/>
      <c r="BS81" s="297"/>
      <c r="BT81" s="297"/>
      <c r="BU81" s="298"/>
      <c r="BV81" s="155"/>
      <c r="BW81" s="156"/>
      <c r="BX81" s="156"/>
      <c r="BY81" s="156"/>
      <c r="BZ81" s="156"/>
      <c r="CA81" s="156"/>
      <c r="CB81" s="158"/>
      <c r="CC81" s="158"/>
      <c r="CD81" s="158"/>
      <c r="CE81" s="235"/>
      <c r="CF81" s="236"/>
      <c r="CG81" s="236"/>
      <c r="CH81" s="236"/>
      <c r="CI81" s="236"/>
      <c r="CJ81" s="236"/>
      <c r="CK81" s="236"/>
      <c r="CL81" s="150" t="s">
        <v>4</v>
      </c>
      <c r="CM81" s="150"/>
      <c r="CN81" s="84"/>
      <c r="CO81" s="36"/>
      <c r="CP81" s="36"/>
      <c r="CQ81" s="36"/>
      <c r="CR81" s="98">
        <v>7.3</v>
      </c>
      <c r="CS81" s="99">
        <f t="shared" si="7"/>
        <v>0</v>
      </c>
      <c r="CT81" s="65">
        <f t="shared" si="8"/>
        <v>0</v>
      </c>
      <c r="CU81" s="65">
        <f t="shared" si="9"/>
        <v>6130</v>
      </c>
      <c r="CV81" s="36"/>
      <c r="DG81" s="36"/>
      <c r="DH81" s="36"/>
      <c r="DI81" s="36"/>
      <c r="DJ81" s="36"/>
      <c r="DK81" s="36"/>
      <c r="DL81" s="36"/>
      <c r="DT81" s="36"/>
    </row>
    <row r="82" spans="1:124" ht="16.5" customHeight="1">
      <c r="A82" s="84"/>
      <c r="B82" s="36"/>
      <c r="F82" s="28" t="s">
        <v>99</v>
      </c>
      <c r="G82" s="29"/>
      <c r="H82" s="29"/>
      <c r="I82" s="30" t="s">
        <v>143</v>
      </c>
      <c r="J82" s="30"/>
      <c r="K82" s="30"/>
      <c r="L82" s="30"/>
      <c r="M82" s="31"/>
      <c r="N82" s="129"/>
      <c r="O82" s="129"/>
      <c r="P82" s="129"/>
      <c r="Q82" s="129"/>
      <c r="R82" s="129"/>
      <c r="S82" s="129"/>
      <c r="T82" s="129"/>
      <c r="U82" s="129"/>
      <c r="AG82" s="36"/>
      <c r="AH82" s="36"/>
      <c r="AT82" s="69"/>
      <c r="AU82" s="69"/>
      <c r="AV82" s="69"/>
      <c r="AW82" s="69"/>
      <c r="AX82" s="69"/>
      <c r="BQ82" s="296"/>
      <c r="BR82" s="297"/>
      <c r="BS82" s="297"/>
      <c r="BT82" s="297"/>
      <c r="BU82" s="298"/>
      <c r="BV82" s="270" t="s">
        <v>39</v>
      </c>
      <c r="BW82" s="271"/>
      <c r="BX82" s="271"/>
      <c r="BY82" s="271"/>
      <c r="BZ82" s="271"/>
      <c r="CA82" s="271"/>
      <c r="CB82" s="271"/>
      <c r="CC82" s="271"/>
      <c r="CD82" s="271"/>
      <c r="CE82" s="291">
        <f>SUM(CE78:CK81)</f>
        <v>0</v>
      </c>
      <c r="CF82" s="292"/>
      <c r="CG82" s="292"/>
      <c r="CH82" s="292"/>
      <c r="CI82" s="292"/>
      <c r="CJ82" s="292"/>
      <c r="CK82" s="292"/>
      <c r="CL82" s="276" t="s">
        <v>4</v>
      </c>
      <c r="CM82" s="276"/>
      <c r="CN82" s="84"/>
      <c r="CO82" s="36"/>
      <c r="CP82" s="36"/>
      <c r="CQ82" s="36"/>
      <c r="CR82" s="98">
        <v>7.4</v>
      </c>
      <c r="CS82" s="99">
        <f t="shared" si="7"/>
        <v>0</v>
      </c>
      <c r="CT82" s="65">
        <f t="shared" si="8"/>
        <v>0</v>
      </c>
      <c r="CU82" s="65">
        <f t="shared" si="9"/>
        <v>6130</v>
      </c>
      <c r="CV82" s="36"/>
      <c r="DG82" s="36"/>
      <c r="DH82" s="36"/>
      <c r="DI82" s="36"/>
      <c r="DJ82" s="36"/>
      <c r="DK82" s="36"/>
      <c r="DL82" s="36"/>
      <c r="DT82" s="36"/>
    </row>
    <row r="83" spans="1:124" ht="14.25" customHeight="1">
      <c r="A83" s="84"/>
      <c r="B83" s="36"/>
      <c r="F83" s="32"/>
      <c r="G83" s="33"/>
      <c r="H83" s="33"/>
      <c r="I83" s="34"/>
      <c r="J83" s="34"/>
      <c r="K83" s="34"/>
      <c r="L83" s="34"/>
      <c r="M83" s="35"/>
      <c r="P83" s="129"/>
      <c r="S83" s="129"/>
      <c r="U83" s="129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BQ83" s="299"/>
      <c r="BR83" s="300"/>
      <c r="BS83" s="300"/>
      <c r="BT83" s="300"/>
      <c r="BU83" s="301"/>
      <c r="BV83" s="324"/>
      <c r="BW83" s="325"/>
      <c r="BX83" s="325"/>
      <c r="BY83" s="325"/>
      <c r="BZ83" s="325"/>
      <c r="CA83" s="325"/>
      <c r="CB83" s="325"/>
      <c r="CC83" s="325"/>
      <c r="CD83" s="325"/>
      <c r="CE83" s="291"/>
      <c r="CF83" s="292"/>
      <c r="CG83" s="292"/>
      <c r="CH83" s="292"/>
      <c r="CI83" s="292"/>
      <c r="CJ83" s="292"/>
      <c r="CK83" s="292"/>
      <c r="CL83" s="276"/>
      <c r="CM83" s="276"/>
      <c r="CN83" s="84"/>
      <c r="CO83" s="36"/>
      <c r="CP83" s="36"/>
      <c r="CQ83" s="36"/>
      <c r="CR83" s="98">
        <v>7.5</v>
      </c>
      <c r="CS83" s="99">
        <f t="shared" si="7"/>
        <v>0</v>
      </c>
      <c r="CT83" s="65">
        <f t="shared" si="8"/>
        <v>0</v>
      </c>
      <c r="CU83" s="65">
        <f t="shared" si="9"/>
        <v>6130</v>
      </c>
      <c r="CV83" s="36"/>
      <c r="DG83" s="36"/>
      <c r="DH83" s="36"/>
      <c r="DI83" s="36"/>
      <c r="DJ83" s="36"/>
      <c r="DK83" s="36"/>
      <c r="DL83" s="36"/>
      <c r="DT83" s="36"/>
    </row>
    <row r="84" spans="1:124" ht="15.75" customHeight="1">
      <c r="A84" s="84"/>
      <c r="B84" s="36"/>
      <c r="F84" s="6" t="s">
        <v>8</v>
      </c>
      <c r="G84" s="7"/>
      <c r="H84" s="9"/>
      <c r="I84" s="9"/>
      <c r="J84" s="9"/>
      <c r="K84" s="212">
        <v>1000</v>
      </c>
      <c r="L84" s="212"/>
      <c r="M84" s="93" t="s">
        <v>9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BQ84" s="243" t="s">
        <v>32</v>
      </c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5"/>
      <c r="CE84" s="291">
        <f>CE82-CE76</f>
        <v>-289.63349999999997</v>
      </c>
      <c r="CF84" s="292"/>
      <c r="CG84" s="292"/>
      <c r="CH84" s="292"/>
      <c r="CI84" s="292"/>
      <c r="CJ84" s="292"/>
      <c r="CK84" s="292"/>
      <c r="CL84" s="276" t="s">
        <v>4</v>
      </c>
      <c r="CM84" s="276"/>
      <c r="CN84" s="84"/>
      <c r="CO84" s="36"/>
      <c r="CP84" s="36"/>
      <c r="CQ84" s="36"/>
      <c r="CR84" s="98">
        <v>7.6</v>
      </c>
      <c r="CS84" s="99">
        <f t="shared" si="7"/>
        <v>0</v>
      </c>
      <c r="CT84" s="65">
        <f t="shared" si="8"/>
        <v>0</v>
      </c>
      <c r="CU84" s="65">
        <f t="shared" si="9"/>
        <v>6130</v>
      </c>
      <c r="CV84" s="36"/>
      <c r="DG84" s="36"/>
      <c r="DH84" s="36"/>
      <c r="DI84" s="36"/>
      <c r="DJ84" s="36"/>
      <c r="DK84" s="36"/>
      <c r="DL84" s="36"/>
      <c r="DT84" s="36"/>
    </row>
    <row r="85" spans="1:124" ht="15.75" customHeight="1">
      <c r="A85" s="84"/>
      <c r="B85" s="36"/>
      <c r="F85" s="45" t="s">
        <v>116</v>
      </c>
      <c r="G85" s="43"/>
      <c r="H85" s="43"/>
      <c r="I85" s="43"/>
      <c r="J85" s="58"/>
      <c r="K85" s="58"/>
      <c r="L85" s="7"/>
      <c r="M85" s="8"/>
      <c r="P85" s="19" t="s">
        <v>111</v>
      </c>
      <c r="Q85" s="20"/>
      <c r="R85" s="20" t="s">
        <v>112</v>
      </c>
      <c r="S85" s="21"/>
      <c r="T85" s="21"/>
      <c r="U85" s="21"/>
      <c r="V85" s="21"/>
      <c r="W85" s="25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BQ85" s="246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8"/>
      <c r="CE85" s="291"/>
      <c r="CF85" s="292"/>
      <c r="CG85" s="292"/>
      <c r="CH85" s="292"/>
      <c r="CI85" s="292"/>
      <c r="CJ85" s="292"/>
      <c r="CK85" s="292"/>
      <c r="CL85" s="276"/>
      <c r="CM85" s="276"/>
      <c r="CN85" s="84"/>
      <c r="CO85" s="36"/>
      <c r="CP85" s="36"/>
      <c r="CQ85" s="36"/>
      <c r="CR85" s="98">
        <v>7.7</v>
      </c>
      <c r="CS85" s="99">
        <f t="shared" si="7"/>
        <v>0</v>
      </c>
      <c r="CT85" s="65">
        <f t="shared" si="8"/>
        <v>0</v>
      </c>
      <c r="CU85" s="65">
        <f t="shared" si="9"/>
        <v>6130</v>
      </c>
      <c r="CV85" s="36"/>
      <c r="DG85" s="36"/>
      <c r="DH85" s="36"/>
      <c r="DI85" s="36"/>
      <c r="DJ85" s="36"/>
      <c r="DK85" s="36"/>
      <c r="DL85" s="36"/>
      <c r="DT85" s="36"/>
    </row>
    <row r="86" spans="1:124" ht="15.75" customHeight="1">
      <c r="A86" s="84"/>
      <c r="B86" s="36"/>
      <c r="F86" s="120" t="s">
        <v>15</v>
      </c>
      <c r="G86" s="119"/>
      <c r="H86" s="119"/>
      <c r="I86" s="119"/>
      <c r="J86" s="210">
        <f>IF(L86="Global",BY64,J87)</f>
        <v>0.45</v>
      </c>
      <c r="K86" s="210"/>
      <c r="L86" s="186" t="s">
        <v>37</v>
      </c>
      <c r="M86" s="187"/>
      <c r="P86" s="6" t="s">
        <v>63</v>
      </c>
      <c r="Q86" s="7"/>
      <c r="R86" s="9"/>
      <c r="S86" s="9"/>
      <c r="T86" s="9"/>
      <c r="U86" s="9"/>
      <c r="V86" s="219" t="s">
        <v>175</v>
      </c>
      <c r="W86" s="220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BQ86" s="274" t="s">
        <v>61</v>
      </c>
      <c r="BR86" s="275"/>
      <c r="BS86" s="275"/>
      <c r="BT86" s="275"/>
      <c r="BU86" s="275"/>
      <c r="BV86" s="39" t="s">
        <v>28</v>
      </c>
      <c r="BW86" s="50"/>
      <c r="BX86" s="50"/>
      <c r="BY86" s="50"/>
      <c r="BZ86" s="50"/>
      <c r="CA86" s="50"/>
      <c r="CB86" s="50"/>
      <c r="CC86" s="50"/>
      <c r="CD86" s="50"/>
      <c r="CE86" s="249">
        <f>CI86/BY60*100</f>
        <v>0</v>
      </c>
      <c r="CF86" s="250"/>
      <c r="CG86" s="250"/>
      <c r="CH86" s="57" t="s">
        <v>31</v>
      </c>
      <c r="CI86" s="267">
        <f>AN77</f>
        <v>0</v>
      </c>
      <c r="CJ86" s="268"/>
      <c r="CK86" s="268"/>
      <c r="CL86" s="269" t="s">
        <v>9</v>
      </c>
      <c r="CM86" s="269"/>
      <c r="CN86" s="84"/>
      <c r="CO86" s="36"/>
      <c r="CP86" s="36"/>
      <c r="CQ86" s="36"/>
      <c r="CR86" s="98">
        <v>7.8</v>
      </c>
      <c r="CS86" s="99">
        <f t="shared" si="7"/>
        <v>0</v>
      </c>
      <c r="CT86" s="65">
        <f t="shared" si="8"/>
        <v>0</v>
      </c>
      <c r="CU86" s="65">
        <f t="shared" si="9"/>
        <v>6130</v>
      </c>
      <c r="CV86" s="36"/>
      <c r="DG86" s="36"/>
      <c r="DH86" s="36"/>
      <c r="DI86" s="36"/>
      <c r="DJ86" s="36"/>
      <c r="DK86" s="36"/>
      <c r="DL86" s="36"/>
      <c r="DT86" s="36"/>
    </row>
    <row r="87" spans="1:124" ht="16.5">
      <c r="A87" s="84"/>
      <c r="B87" s="36"/>
      <c r="C87" s="36"/>
      <c r="F87" s="6" t="s">
        <v>16</v>
      </c>
      <c r="G87" s="7"/>
      <c r="H87" s="7"/>
      <c r="I87" s="7"/>
      <c r="J87" s="218"/>
      <c r="K87" s="218"/>
      <c r="L87" s="7"/>
      <c r="M87" s="8"/>
      <c r="P87" s="6" t="s">
        <v>0</v>
      </c>
      <c r="Q87" s="7"/>
      <c r="R87" s="149"/>
      <c r="S87" s="149"/>
      <c r="T87" s="211">
        <v>240</v>
      </c>
      <c r="U87" s="211"/>
      <c r="V87" s="7" t="s">
        <v>4</v>
      </c>
      <c r="W87" s="8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BQ87" s="274"/>
      <c r="BR87" s="275"/>
      <c r="BS87" s="275"/>
      <c r="BT87" s="275"/>
      <c r="BU87" s="275"/>
      <c r="BV87" s="39" t="s">
        <v>29</v>
      </c>
      <c r="BW87" s="50"/>
      <c r="BX87" s="50"/>
      <c r="BY87" s="50"/>
      <c r="BZ87" s="50"/>
      <c r="CA87" s="50"/>
      <c r="CB87" s="50"/>
      <c r="CC87" s="50"/>
      <c r="CD87" s="50"/>
      <c r="CE87" s="249">
        <f>CI87/BY60*100</f>
        <v>99.18433931484503</v>
      </c>
      <c r="CF87" s="250"/>
      <c r="CG87" s="250"/>
      <c r="CH87" s="57" t="s">
        <v>31</v>
      </c>
      <c r="CI87" s="267">
        <f>AR77</f>
        <v>6080</v>
      </c>
      <c r="CJ87" s="268"/>
      <c r="CK87" s="268"/>
      <c r="CL87" s="269" t="s">
        <v>9</v>
      </c>
      <c r="CM87" s="269"/>
      <c r="CN87" s="84"/>
      <c r="CO87" s="36"/>
      <c r="CP87" s="36"/>
      <c r="CQ87" s="36"/>
      <c r="CR87" s="98">
        <v>7.9</v>
      </c>
      <c r="CS87" s="99">
        <f t="shared" si="7"/>
        <v>0</v>
      </c>
      <c r="CT87" s="65">
        <f t="shared" si="8"/>
        <v>0</v>
      </c>
      <c r="CU87" s="65">
        <f t="shared" si="9"/>
        <v>6130</v>
      </c>
      <c r="CV87" s="36"/>
      <c r="DG87" s="36"/>
      <c r="DH87" s="36"/>
      <c r="DI87" s="36"/>
      <c r="DJ87" s="36"/>
      <c r="DK87" s="36"/>
      <c r="DL87" s="36"/>
      <c r="DT87" s="36"/>
    </row>
    <row r="88" spans="1:124" ht="16.5">
      <c r="A88" s="84"/>
      <c r="B88" s="36"/>
      <c r="C88" s="154"/>
      <c r="F88" s="10" t="s">
        <v>17</v>
      </c>
      <c r="G88" s="11"/>
      <c r="H88" s="14"/>
      <c r="I88" s="14"/>
      <c r="J88" s="213">
        <f>J89</f>
        <v>0</v>
      </c>
      <c r="K88" s="213"/>
      <c r="L88" s="11" t="s">
        <v>4</v>
      </c>
      <c r="M88" s="12"/>
      <c r="P88" s="6" t="s">
        <v>1</v>
      </c>
      <c r="Q88" s="7"/>
      <c r="R88" s="7"/>
      <c r="S88" s="7"/>
      <c r="T88" s="211">
        <f>IF(V86="AN",IF(T87&gt;J75-J74,J75-J74,T87),0)</f>
        <v>0</v>
      </c>
      <c r="U88" s="211"/>
      <c r="V88" s="7" t="s">
        <v>4</v>
      </c>
      <c r="W88" s="8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BQ88" s="274"/>
      <c r="BR88" s="275"/>
      <c r="BS88" s="275"/>
      <c r="BT88" s="275"/>
      <c r="BU88" s="275"/>
      <c r="BV88" s="39" t="s">
        <v>30</v>
      </c>
      <c r="BW88" s="26"/>
      <c r="BX88" s="26"/>
      <c r="BY88" s="26"/>
      <c r="BZ88" s="26"/>
      <c r="CA88" s="26"/>
      <c r="CB88" s="26"/>
      <c r="CC88" s="26"/>
      <c r="CD88" s="26"/>
      <c r="CE88" s="249">
        <f>CI88/BY60*100</f>
        <v>0.8156606851549755</v>
      </c>
      <c r="CF88" s="250"/>
      <c r="CG88" s="250"/>
      <c r="CH88" s="57" t="s">
        <v>31</v>
      </c>
      <c r="CI88" s="267">
        <f>AV77</f>
        <v>50</v>
      </c>
      <c r="CJ88" s="268"/>
      <c r="CK88" s="268"/>
      <c r="CL88" s="269" t="s">
        <v>9</v>
      </c>
      <c r="CM88" s="269"/>
      <c r="CN88" s="84"/>
      <c r="CO88" s="36"/>
      <c r="CP88" s="36"/>
      <c r="CQ88" s="36"/>
      <c r="CR88" s="98">
        <v>8</v>
      </c>
      <c r="CS88" s="99">
        <f t="shared" si="7"/>
        <v>0</v>
      </c>
      <c r="CT88" s="65">
        <f t="shared" si="8"/>
        <v>0</v>
      </c>
      <c r="CU88" s="65">
        <f t="shared" si="9"/>
        <v>6130</v>
      </c>
      <c r="CV88" s="36"/>
      <c r="DG88" s="36"/>
      <c r="DH88" s="36"/>
      <c r="DI88" s="36"/>
      <c r="DJ88" s="36"/>
      <c r="DK88" s="36"/>
      <c r="DL88" s="36"/>
      <c r="DT88" s="36"/>
    </row>
    <row r="89" spans="1:124" ht="15.75">
      <c r="A89" s="84"/>
      <c r="B89" s="36"/>
      <c r="F89" s="45" t="s">
        <v>115</v>
      </c>
      <c r="G89" s="43"/>
      <c r="H89" s="58"/>
      <c r="I89" s="58"/>
      <c r="J89" s="211">
        <f>IF(F79&gt;BY62,J90,0)</f>
        <v>0</v>
      </c>
      <c r="K89" s="211"/>
      <c r="L89" s="7" t="s">
        <v>4</v>
      </c>
      <c r="M89" s="8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BQ89" s="306" t="s">
        <v>44</v>
      </c>
      <c r="BR89" s="307"/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7"/>
      <c r="CL89" s="307"/>
      <c r="CM89" s="307"/>
      <c r="CN89" s="84"/>
      <c r="CO89" s="36"/>
      <c r="CP89" s="36"/>
      <c r="CQ89" s="36"/>
      <c r="CR89" s="98">
        <v>8.1</v>
      </c>
      <c r="CS89" s="99">
        <f t="shared" si="7"/>
        <v>0</v>
      </c>
      <c r="CT89" s="65">
        <f t="shared" si="8"/>
        <v>0</v>
      </c>
      <c r="CU89" s="65">
        <f t="shared" si="9"/>
        <v>6130</v>
      </c>
      <c r="CV89" s="36"/>
      <c r="DG89" s="36"/>
      <c r="DH89" s="36"/>
      <c r="DI89" s="36"/>
      <c r="DJ89" s="36"/>
      <c r="DK89" s="36"/>
      <c r="DL89" s="36"/>
      <c r="DT89" s="36"/>
    </row>
    <row r="90" spans="1:124" ht="15.75">
      <c r="A90" s="84"/>
      <c r="B90" s="36"/>
      <c r="F90" s="10" t="s">
        <v>18</v>
      </c>
      <c r="G90" s="11"/>
      <c r="H90" s="11"/>
      <c r="I90" s="11"/>
      <c r="J90" s="213">
        <f>J93</f>
        <v>46.7415</v>
      </c>
      <c r="K90" s="213"/>
      <c r="L90" s="11" t="s">
        <v>4</v>
      </c>
      <c r="M90" s="12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BQ90" s="306"/>
      <c r="BR90" s="307"/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84"/>
      <c r="CO90" s="36"/>
      <c r="CP90" s="36"/>
      <c r="CQ90" s="36"/>
      <c r="CR90" s="98">
        <v>8.2</v>
      </c>
      <c r="CS90" s="99">
        <f t="shared" si="7"/>
        <v>0</v>
      </c>
      <c r="CT90" s="65">
        <f t="shared" si="8"/>
        <v>0</v>
      </c>
      <c r="CU90" s="65">
        <f t="shared" si="9"/>
        <v>6130</v>
      </c>
      <c r="CV90" s="36"/>
      <c r="DG90" s="36"/>
      <c r="DH90" s="36"/>
      <c r="DI90" s="36"/>
      <c r="DJ90" s="36"/>
      <c r="DK90" s="36"/>
      <c r="DL90" s="36"/>
      <c r="DT90" s="36"/>
    </row>
    <row r="91" spans="1:124" ht="15.75">
      <c r="A91" s="84"/>
      <c r="B91" s="36"/>
      <c r="F91" s="90" t="s">
        <v>164</v>
      </c>
      <c r="G91" s="91"/>
      <c r="H91" s="91"/>
      <c r="I91" s="91"/>
      <c r="J91" s="214">
        <v>103.87</v>
      </c>
      <c r="K91" s="214"/>
      <c r="L91" s="91" t="s">
        <v>4</v>
      </c>
      <c r="M91" s="92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BQ91" s="52"/>
      <c r="BR91" s="53"/>
      <c r="BS91" s="36"/>
      <c r="BT91" s="36" t="s">
        <v>21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84"/>
      <c r="CO91" s="36"/>
      <c r="CP91" s="36"/>
      <c r="CQ91" s="36"/>
      <c r="CR91" s="98">
        <v>8.3</v>
      </c>
      <c r="CS91" s="99">
        <f t="shared" si="7"/>
        <v>0</v>
      </c>
      <c r="CT91" s="65">
        <f t="shared" si="8"/>
        <v>0</v>
      </c>
      <c r="CU91" s="65">
        <f t="shared" si="9"/>
        <v>6130</v>
      </c>
      <c r="CV91" s="36"/>
      <c r="CY91" s="36"/>
      <c r="CZ91" s="36"/>
      <c r="DG91" s="36"/>
      <c r="DH91" s="36"/>
      <c r="DI91" s="36"/>
      <c r="DJ91" s="36"/>
      <c r="DK91" s="36"/>
      <c r="DL91" s="36"/>
      <c r="DT91" s="36"/>
    </row>
    <row r="92" spans="1:124" ht="15.75">
      <c r="A92" s="84"/>
      <c r="B92" s="36"/>
      <c r="F92" s="122" t="s">
        <v>165</v>
      </c>
      <c r="G92" s="83"/>
      <c r="H92" s="83"/>
      <c r="I92" s="83"/>
      <c r="J92" s="83"/>
      <c r="K92" s="83"/>
      <c r="L92" s="83"/>
      <c r="M92" s="167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BQ92" s="52"/>
      <c r="BR92" s="1"/>
      <c r="BS92" s="1"/>
      <c r="BT92" s="36"/>
      <c r="BU92" s="1"/>
      <c r="BV92" s="1"/>
      <c r="BW92" s="1"/>
      <c r="BX92" s="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84"/>
      <c r="CO92" s="36"/>
      <c r="CP92" s="36"/>
      <c r="CQ92" s="36"/>
      <c r="CR92" s="98">
        <v>8.4</v>
      </c>
      <c r="CS92" s="99">
        <f t="shared" si="7"/>
        <v>0</v>
      </c>
      <c r="CT92" s="65">
        <f t="shared" si="8"/>
        <v>0</v>
      </c>
      <c r="CU92" s="65">
        <f t="shared" si="9"/>
        <v>6130</v>
      </c>
      <c r="CV92" s="36"/>
      <c r="CY92" s="36"/>
      <c r="CZ92" s="36"/>
      <c r="DG92" s="36"/>
      <c r="DH92" s="36"/>
      <c r="DI92" s="36"/>
      <c r="DJ92" s="36"/>
      <c r="DK92" s="36"/>
      <c r="DL92" s="36"/>
      <c r="DT92" s="36"/>
    </row>
    <row r="93" spans="1:124" ht="16.5">
      <c r="A93" s="84"/>
      <c r="B93" s="36"/>
      <c r="F93" s="6" t="s">
        <v>19</v>
      </c>
      <c r="G93" s="7"/>
      <c r="H93" s="7"/>
      <c r="I93" s="7"/>
      <c r="J93" s="217">
        <f>J86*J91</f>
        <v>46.7415</v>
      </c>
      <c r="K93" s="217"/>
      <c r="L93" s="7" t="s">
        <v>4</v>
      </c>
      <c r="M93" s="8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BQ93" s="52"/>
      <c r="BR93" s="54"/>
      <c r="BS93" s="36"/>
      <c r="BT93" s="36" t="s">
        <v>20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84"/>
      <c r="CO93" s="36"/>
      <c r="CP93" s="36"/>
      <c r="CQ93" s="36"/>
      <c r="CR93" s="98">
        <v>8.5</v>
      </c>
      <c r="CS93" s="99">
        <f t="shared" si="7"/>
        <v>0</v>
      </c>
      <c r="CT93" s="65">
        <f t="shared" si="8"/>
        <v>0</v>
      </c>
      <c r="CU93" s="65">
        <f t="shared" si="9"/>
        <v>6130</v>
      </c>
      <c r="CV93" s="36"/>
      <c r="CY93" s="36"/>
      <c r="CZ93" s="36"/>
      <c r="DG93" s="36"/>
      <c r="DH93" s="36"/>
      <c r="DI93" s="36"/>
      <c r="DJ93" s="36"/>
      <c r="DK93" s="36"/>
      <c r="DL93" s="36"/>
      <c r="DT93" s="36"/>
    </row>
    <row r="94" spans="1:124" ht="15.75">
      <c r="A94" s="84"/>
      <c r="B94" s="36"/>
      <c r="F94" s="10" t="s">
        <v>7</v>
      </c>
      <c r="G94" s="11"/>
      <c r="H94" s="11"/>
      <c r="I94" s="11"/>
      <c r="J94" s="213">
        <f>J88-J90</f>
        <v>-46.7415</v>
      </c>
      <c r="K94" s="213"/>
      <c r="L94" s="11" t="s">
        <v>4</v>
      </c>
      <c r="M94" s="12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BQ94" s="47"/>
      <c r="BR94" s="36"/>
      <c r="BS94" s="36"/>
      <c r="BT94" s="36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84"/>
      <c r="CO94" s="36"/>
      <c r="CP94" s="36"/>
      <c r="CQ94" s="36"/>
      <c r="CR94" s="98">
        <v>8.6</v>
      </c>
      <c r="CS94" s="99">
        <f t="shared" si="7"/>
        <v>0</v>
      </c>
      <c r="CT94" s="65">
        <f t="shared" si="8"/>
        <v>0</v>
      </c>
      <c r="CU94" s="65">
        <f t="shared" si="9"/>
        <v>6130</v>
      </c>
      <c r="CV94" s="36"/>
      <c r="CY94" s="36"/>
      <c r="CZ94" s="36"/>
      <c r="DG94" s="36"/>
      <c r="DH94" s="36"/>
      <c r="DI94" s="36"/>
      <c r="DJ94" s="36"/>
      <c r="DK94" s="36"/>
      <c r="DL94" s="36"/>
      <c r="DT94" s="36"/>
    </row>
    <row r="95" spans="1:124" ht="15.75">
      <c r="A95" s="84"/>
      <c r="B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BQ95" s="52"/>
      <c r="BR95" s="55"/>
      <c r="BS95" s="36"/>
      <c r="BT95" s="36" t="s">
        <v>22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84"/>
      <c r="CO95" s="36"/>
      <c r="CP95" s="36"/>
      <c r="CQ95" s="36"/>
      <c r="CR95" s="98">
        <v>8.7</v>
      </c>
      <c r="CS95" s="99">
        <f t="shared" si="7"/>
        <v>0</v>
      </c>
      <c r="CT95" s="65">
        <f t="shared" si="8"/>
        <v>0</v>
      </c>
      <c r="CU95" s="65">
        <f t="shared" si="9"/>
        <v>6130</v>
      </c>
      <c r="CV95" s="36"/>
      <c r="CY95" s="36"/>
      <c r="CZ95" s="36"/>
      <c r="DG95" s="36"/>
      <c r="DH95" s="36"/>
      <c r="DI95" s="36"/>
      <c r="DJ95" s="36"/>
      <c r="DK95" s="36"/>
      <c r="DL95" s="36"/>
      <c r="DT95" s="36"/>
    </row>
    <row r="96" spans="1:124" ht="15.75">
      <c r="A96" s="84"/>
      <c r="B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BQ96" s="48"/>
      <c r="BR96" s="49"/>
      <c r="BS96" s="4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84"/>
      <c r="CO96" s="36"/>
      <c r="CP96" s="36"/>
      <c r="CQ96" s="36"/>
      <c r="CR96" s="98">
        <v>8.8</v>
      </c>
      <c r="CS96" s="99">
        <f t="shared" si="7"/>
        <v>0</v>
      </c>
      <c r="CT96" s="65">
        <f t="shared" si="8"/>
        <v>0</v>
      </c>
      <c r="CU96" s="65">
        <f t="shared" si="9"/>
        <v>6130</v>
      </c>
      <c r="CV96" s="36"/>
      <c r="CY96" s="36"/>
      <c r="CZ96" s="36"/>
      <c r="DG96" s="36"/>
      <c r="DH96" s="36"/>
      <c r="DI96" s="36"/>
      <c r="DJ96" s="36"/>
      <c r="DK96" s="36"/>
      <c r="DL96" s="36"/>
      <c r="DT96" s="36"/>
    </row>
    <row r="97" spans="1:124" ht="15.75">
      <c r="A97" s="84"/>
      <c r="B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BQ97" s="75"/>
      <c r="BR97" s="76"/>
      <c r="BS97" s="76"/>
      <c r="BT97" s="76"/>
      <c r="BU97" s="76"/>
      <c r="BV97" s="76"/>
      <c r="BW97" s="76"/>
      <c r="BX97" s="76"/>
      <c r="BY97" s="302" t="s">
        <v>77</v>
      </c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84"/>
      <c r="CO97" s="36"/>
      <c r="CP97" s="36"/>
      <c r="CQ97" s="36"/>
      <c r="CR97" s="98">
        <v>8.9</v>
      </c>
      <c r="CS97" s="99">
        <f t="shared" si="7"/>
        <v>0</v>
      </c>
      <c r="CT97" s="65">
        <f t="shared" si="8"/>
        <v>0</v>
      </c>
      <c r="CU97" s="65">
        <f t="shared" si="9"/>
        <v>6130</v>
      </c>
      <c r="CV97" s="36"/>
      <c r="CY97" s="36"/>
      <c r="CZ97" s="36"/>
      <c r="DG97" s="36"/>
      <c r="DH97" s="36"/>
      <c r="DI97" s="36"/>
      <c r="DJ97" s="36"/>
      <c r="DK97" s="36"/>
      <c r="DL97" s="36"/>
      <c r="DT97" s="36"/>
    </row>
    <row r="98" spans="1:124" ht="15.75">
      <c r="A98" s="84"/>
      <c r="B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BQ98" s="79"/>
      <c r="BR98" s="80"/>
      <c r="BS98" s="80"/>
      <c r="BT98" s="80"/>
      <c r="BU98" s="80"/>
      <c r="BV98" s="80"/>
      <c r="BW98" s="80"/>
      <c r="BX98" s="80"/>
      <c r="BY98" s="304"/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84"/>
      <c r="CO98" s="36"/>
      <c r="CP98" s="36"/>
      <c r="CQ98" s="36"/>
      <c r="CR98" s="98">
        <v>9</v>
      </c>
      <c r="CS98" s="99">
        <f t="shared" si="7"/>
        <v>0</v>
      </c>
      <c r="CT98" s="65">
        <f t="shared" si="8"/>
        <v>0</v>
      </c>
      <c r="CU98" s="65">
        <f t="shared" si="9"/>
        <v>6130</v>
      </c>
      <c r="CV98" s="36"/>
      <c r="CY98" s="36"/>
      <c r="CZ98" s="36"/>
      <c r="DG98" s="36"/>
      <c r="DH98" s="36"/>
      <c r="DI98" s="36"/>
      <c r="DJ98" s="36"/>
      <c r="DK98" s="36"/>
      <c r="DL98" s="36"/>
      <c r="DT98" s="36"/>
    </row>
    <row r="99" spans="1:124" ht="15.75">
      <c r="A99" s="84"/>
      <c r="B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BQ99" s="77"/>
      <c r="BR99" s="78"/>
      <c r="BS99" s="78"/>
      <c r="BT99" s="78"/>
      <c r="BU99" s="78"/>
      <c r="BV99" s="78"/>
      <c r="BW99" s="78"/>
      <c r="BX99" s="78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84"/>
      <c r="CO99" s="36"/>
      <c r="CP99" s="36"/>
      <c r="CQ99" s="36"/>
      <c r="CR99" s="98">
        <v>9.1</v>
      </c>
      <c r="CS99" s="99">
        <f t="shared" si="7"/>
        <v>0</v>
      </c>
      <c r="CT99" s="65">
        <f t="shared" si="8"/>
        <v>0</v>
      </c>
      <c r="CU99" s="65">
        <f t="shared" si="9"/>
        <v>6130</v>
      </c>
      <c r="CV99" s="36"/>
      <c r="CY99" s="36"/>
      <c r="CZ99" s="36"/>
      <c r="DG99" s="36"/>
      <c r="DH99" s="36"/>
      <c r="DI99" s="36"/>
      <c r="DJ99" s="36"/>
      <c r="DK99" s="36"/>
      <c r="DL99" s="36"/>
      <c r="DT99" s="36"/>
    </row>
    <row r="100" spans="1:124" ht="15.75">
      <c r="A100" s="84"/>
      <c r="B100" s="36"/>
      <c r="C100" s="36"/>
      <c r="D100" s="36"/>
      <c r="E100" s="36"/>
      <c r="F100" s="36"/>
      <c r="G100" s="36"/>
      <c r="H100" s="36"/>
      <c r="BQ100" s="277" t="s">
        <v>160</v>
      </c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51" t="s">
        <v>88</v>
      </c>
      <c r="CI100" s="51"/>
      <c r="CJ100" s="50"/>
      <c r="CK100" s="50"/>
      <c r="CL100" s="50"/>
      <c r="CM100" s="50"/>
      <c r="CN100" s="84"/>
      <c r="CO100" s="36"/>
      <c r="CP100" s="36"/>
      <c r="CQ100" s="36"/>
      <c r="CR100" s="98">
        <v>9.2</v>
      </c>
      <c r="CS100" s="99">
        <f t="shared" si="7"/>
        <v>0</v>
      </c>
      <c r="CT100" s="65">
        <f t="shared" si="8"/>
        <v>0</v>
      </c>
      <c r="CU100" s="65">
        <f t="shared" si="9"/>
        <v>6130</v>
      </c>
      <c r="CV100" s="36"/>
      <c r="CY100" s="36"/>
      <c r="CZ100" s="36"/>
      <c r="DG100" s="36"/>
      <c r="DH100" s="36"/>
      <c r="DI100" s="36"/>
      <c r="DJ100" s="36"/>
      <c r="DK100" s="36"/>
      <c r="DL100" s="36"/>
      <c r="DT100" s="36"/>
    </row>
    <row r="101" spans="1:124" ht="15.75">
      <c r="A101" s="84"/>
      <c r="B101" s="36"/>
      <c r="C101" s="36"/>
      <c r="D101" s="36"/>
      <c r="E101" s="36"/>
      <c r="F101" s="36"/>
      <c r="G101" s="36"/>
      <c r="H101" s="36"/>
      <c r="BQ101" s="279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51" t="s">
        <v>23</v>
      </c>
      <c r="CI101" s="51"/>
      <c r="CJ101" s="50"/>
      <c r="CK101" s="50"/>
      <c r="CL101" s="50"/>
      <c r="CM101" s="50"/>
      <c r="CN101" s="84"/>
      <c r="CO101" s="36"/>
      <c r="CP101" s="36"/>
      <c r="CQ101" s="36"/>
      <c r="CR101" s="98">
        <v>9.3</v>
      </c>
      <c r="CS101" s="99">
        <f t="shared" si="7"/>
        <v>0</v>
      </c>
      <c r="CT101" s="65">
        <f t="shared" si="8"/>
        <v>0</v>
      </c>
      <c r="CU101" s="65">
        <f t="shared" si="9"/>
        <v>6130</v>
      </c>
      <c r="CV101" s="36"/>
      <c r="CY101" s="36"/>
      <c r="CZ101" s="36"/>
      <c r="DG101" s="36"/>
      <c r="DH101" s="36"/>
      <c r="DI101" s="36"/>
      <c r="DJ101" s="36"/>
      <c r="DK101" s="36"/>
      <c r="DL101" s="36"/>
      <c r="DT101" s="36"/>
    </row>
    <row r="102" spans="1:124" ht="15.75">
      <c r="A102" s="84"/>
      <c r="B102" s="36"/>
      <c r="C102" s="36"/>
      <c r="D102" s="36"/>
      <c r="E102" s="36"/>
      <c r="F102" s="36"/>
      <c r="G102" s="36"/>
      <c r="H102" s="36"/>
      <c r="BQ102" s="281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73" t="s">
        <v>89</v>
      </c>
      <c r="CI102" s="73"/>
      <c r="CJ102" s="74"/>
      <c r="CK102" s="74"/>
      <c r="CL102" s="74"/>
      <c r="CM102" s="74"/>
      <c r="CN102" s="84"/>
      <c r="CO102" s="36"/>
      <c r="CP102" s="36"/>
      <c r="CQ102" s="36"/>
      <c r="CR102" s="98">
        <v>9.4</v>
      </c>
      <c r="CS102" s="99">
        <f t="shared" si="7"/>
        <v>0</v>
      </c>
      <c r="CT102" s="65">
        <f t="shared" si="8"/>
        <v>0</v>
      </c>
      <c r="CU102" s="65">
        <f t="shared" si="9"/>
        <v>6130</v>
      </c>
      <c r="CV102" s="36"/>
      <c r="CY102" s="36"/>
      <c r="CZ102" s="36"/>
      <c r="DG102" s="36"/>
      <c r="DH102" s="36"/>
      <c r="DI102" s="36"/>
      <c r="DJ102" s="36"/>
      <c r="DK102" s="36"/>
      <c r="DL102" s="36"/>
      <c r="DT102" s="36"/>
    </row>
    <row r="103" spans="1:124" ht="15.75">
      <c r="A103" s="84"/>
      <c r="B103" s="36"/>
      <c r="C103" s="36"/>
      <c r="D103" s="36"/>
      <c r="E103" s="36"/>
      <c r="F103" s="36"/>
      <c r="G103" s="36"/>
      <c r="H103" s="36"/>
      <c r="BQ103" s="289" t="s">
        <v>91</v>
      </c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81" t="s">
        <v>90</v>
      </c>
      <c r="CI103" s="81"/>
      <c r="CJ103" s="46"/>
      <c r="CK103" s="46"/>
      <c r="CL103" s="46"/>
      <c r="CM103" s="46"/>
      <c r="CN103" s="84"/>
      <c r="CO103" s="36"/>
      <c r="CP103" s="36"/>
      <c r="CQ103" s="36"/>
      <c r="CR103" s="98">
        <v>9.5</v>
      </c>
      <c r="CS103" s="99">
        <f t="shared" si="7"/>
        <v>0</v>
      </c>
      <c r="CT103" s="65">
        <f t="shared" si="8"/>
        <v>0</v>
      </c>
      <c r="CU103" s="65">
        <f t="shared" si="9"/>
        <v>6130</v>
      </c>
      <c r="CV103" s="36"/>
      <c r="CY103" s="36"/>
      <c r="CZ103" s="36"/>
      <c r="DG103" s="36"/>
      <c r="DH103" s="36"/>
      <c r="DI103" s="36"/>
      <c r="DJ103" s="36"/>
      <c r="DK103" s="36"/>
      <c r="DL103" s="36"/>
      <c r="DT103" s="36"/>
    </row>
    <row r="104" spans="1:124" ht="15.75">
      <c r="A104" s="48"/>
      <c r="B104" s="82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94"/>
      <c r="CO104" s="36"/>
      <c r="CP104" s="36"/>
      <c r="CQ104" s="36"/>
      <c r="CR104" s="98">
        <v>9.6</v>
      </c>
      <c r="CS104" s="99">
        <f t="shared" si="7"/>
        <v>0</v>
      </c>
      <c r="CT104" s="65">
        <f t="shared" si="8"/>
        <v>0</v>
      </c>
      <c r="CU104" s="65">
        <f t="shared" si="9"/>
        <v>6130</v>
      </c>
      <c r="CV104" s="36"/>
      <c r="CY104" s="36"/>
      <c r="CZ104" s="36"/>
      <c r="DG104" s="36"/>
      <c r="DH104" s="36"/>
      <c r="DI104" s="36"/>
      <c r="DJ104" s="36"/>
      <c r="DK104" s="36"/>
      <c r="DL104" s="36"/>
      <c r="DT104" s="36"/>
    </row>
    <row r="105" spans="1:124" ht="15.75">
      <c r="A105" s="36"/>
      <c r="B105" s="36"/>
      <c r="C105" s="36"/>
      <c r="D105" s="36"/>
      <c r="E105" s="36"/>
      <c r="F105" s="36"/>
      <c r="G105" s="36"/>
      <c r="H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98">
        <v>9.7</v>
      </c>
      <c r="CS105" s="99">
        <f t="shared" si="7"/>
        <v>0</v>
      </c>
      <c r="CT105" s="65">
        <f t="shared" si="8"/>
        <v>0</v>
      </c>
      <c r="CU105" s="65">
        <f t="shared" si="9"/>
        <v>6130</v>
      </c>
      <c r="CV105" s="36"/>
      <c r="CY105" s="36"/>
      <c r="CZ105" s="36"/>
      <c r="DG105" s="36"/>
      <c r="DH105" s="36"/>
      <c r="DI105" s="36"/>
      <c r="DJ105" s="36"/>
      <c r="DK105" s="36"/>
      <c r="DL105" s="36"/>
      <c r="DT105" s="36"/>
    </row>
    <row r="106" spans="1:124" ht="15.75">
      <c r="A106" s="36"/>
      <c r="B106" s="36"/>
      <c r="C106" s="36"/>
      <c r="D106" s="36"/>
      <c r="E106" s="36"/>
      <c r="F106" s="36"/>
      <c r="G106" s="36"/>
      <c r="H106" s="36"/>
      <c r="CN106" s="36"/>
      <c r="CO106" s="36"/>
      <c r="CP106" s="36"/>
      <c r="CQ106" s="36"/>
      <c r="CR106" s="98">
        <v>9.8</v>
      </c>
      <c r="CS106" s="99">
        <f t="shared" si="7"/>
        <v>0</v>
      </c>
      <c r="CT106" s="65">
        <f t="shared" si="8"/>
        <v>0</v>
      </c>
      <c r="CU106" s="65">
        <f t="shared" si="9"/>
        <v>6130</v>
      </c>
      <c r="CV106" s="36"/>
      <c r="CY106" s="36"/>
      <c r="CZ106" s="36"/>
      <c r="DG106" s="36"/>
      <c r="DH106" s="36"/>
      <c r="DI106" s="36"/>
      <c r="DJ106" s="36"/>
      <c r="DK106" s="36"/>
      <c r="DL106" s="36"/>
      <c r="DT106" s="36"/>
    </row>
    <row r="107" spans="1:124" ht="15.75">
      <c r="A107" s="36"/>
      <c r="B107" s="36"/>
      <c r="CN107" s="36"/>
      <c r="CO107" s="36"/>
      <c r="CP107" s="36"/>
      <c r="CQ107" s="36"/>
      <c r="CR107" s="98">
        <v>9.9</v>
      </c>
      <c r="CS107" s="99">
        <f t="shared" si="7"/>
        <v>0</v>
      </c>
      <c r="CT107" s="65">
        <f t="shared" si="8"/>
        <v>0</v>
      </c>
      <c r="CU107" s="65">
        <f t="shared" si="9"/>
        <v>6130</v>
      </c>
      <c r="CV107" s="36"/>
      <c r="CY107" s="36"/>
      <c r="CZ107" s="36"/>
      <c r="DG107" s="36"/>
      <c r="DH107" s="36"/>
      <c r="DI107" s="36"/>
      <c r="DJ107" s="36"/>
      <c r="DK107" s="36"/>
      <c r="DL107" s="36"/>
      <c r="DT107" s="36"/>
    </row>
    <row r="108" spans="1:124" ht="15.75">
      <c r="A108" s="36"/>
      <c r="B108" s="36"/>
      <c r="CN108" s="36"/>
      <c r="CO108" s="36"/>
      <c r="CP108" s="36"/>
      <c r="CQ108" s="36"/>
      <c r="CR108" s="98">
        <v>10</v>
      </c>
      <c r="CS108" s="99">
        <f t="shared" si="7"/>
        <v>0</v>
      </c>
      <c r="CT108" s="65">
        <f t="shared" si="8"/>
        <v>0</v>
      </c>
      <c r="CU108" s="65">
        <f t="shared" si="9"/>
        <v>6130</v>
      </c>
      <c r="CV108" s="36"/>
      <c r="CY108" s="36"/>
      <c r="CZ108" s="36"/>
      <c r="DG108" s="36"/>
      <c r="DH108" s="36"/>
      <c r="DI108" s="36"/>
      <c r="DJ108" s="36"/>
      <c r="DK108" s="36"/>
      <c r="DL108" s="36"/>
      <c r="DT108" s="36"/>
    </row>
    <row r="109" spans="96:100" ht="15.75">
      <c r="CR109" s="36"/>
      <c r="CS109" s="36"/>
      <c r="CT109" s="36"/>
      <c r="CU109" s="36"/>
      <c r="CV109" s="36"/>
    </row>
    <row r="110" spans="96:100" ht="15.75">
      <c r="CR110" s="36"/>
      <c r="CS110" s="36"/>
      <c r="CT110" s="36"/>
      <c r="CU110" s="36"/>
      <c r="CV110" s="36"/>
    </row>
    <row r="111" spans="100:101" ht="15.75">
      <c r="CV111" s="36"/>
      <c r="CW111" s="36"/>
    </row>
    <row r="112" spans="100:101" ht="15.75">
      <c r="CV112" s="36"/>
      <c r="CW112" s="36"/>
    </row>
    <row r="113" spans="100:101" ht="15.75">
      <c r="CV113" s="36"/>
      <c r="CW113" s="36"/>
    </row>
    <row r="114" spans="100:101" ht="15.75">
      <c r="CV114" s="36"/>
      <c r="CW114" s="36"/>
    </row>
    <row r="115" spans="100:101" ht="15.75">
      <c r="CV115" s="36"/>
      <c r="CW115" s="36"/>
    </row>
    <row r="116" spans="100:101" ht="15.75">
      <c r="CV116" s="36"/>
      <c r="CW116" s="36"/>
    </row>
    <row r="117" spans="100:101" ht="15.75">
      <c r="CV117" s="36"/>
      <c r="CW117" s="36"/>
    </row>
    <row r="118" spans="100:101" ht="15.75">
      <c r="CV118" s="36"/>
      <c r="CW118" s="36"/>
    </row>
    <row r="119" spans="100:101" ht="15.75">
      <c r="CV119" s="36"/>
      <c r="CW119" s="36"/>
    </row>
    <row r="120" spans="100:101" ht="15.75">
      <c r="CV120" s="36"/>
      <c r="CW120" s="36"/>
    </row>
    <row r="121" spans="100:101" ht="15.75">
      <c r="CV121" s="36"/>
      <c r="CW121" s="36"/>
    </row>
    <row r="122" spans="100:101" ht="15.75">
      <c r="CV122" s="36"/>
      <c r="CW122" s="36"/>
    </row>
    <row r="123" spans="100:101" ht="15.75">
      <c r="CV123" s="36"/>
      <c r="CW123" s="36"/>
    </row>
    <row r="124" spans="100:101" ht="15.75">
      <c r="CV124" s="36"/>
      <c r="CW124" s="36"/>
    </row>
    <row r="125" spans="100:101" ht="15.75">
      <c r="CV125" s="36"/>
      <c r="CW125" s="36"/>
    </row>
    <row r="126" spans="100:101" ht="15.75">
      <c r="CV126" s="36"/>
      <c r="CW126" s="36"/>
    </row>
  </sheetData>
  <sheetProtection/>
  <mergeCells count="408">
    <mergeCell ref="J91:K91"/>
    <mergeCell ref="J93:K93"/>
    <mergeCell ref="J94:K94"/>
    <mergeCell ref="BY97:CM99"/>
    <mergeCell ref="BQ100:CG102"/>
    <mergeCell ref="BQ103:CG103"/>
    <mergeCell ref="J88:K88"/>
    <mergeCell ref="T88:U88"/>
    <mergeCell ref="CE88:CG88"/>
    <mergeCell ref="CI88:CK88"/>
    <mergeCell ref="CL88:CM88"/>
    <mergeCell ref="J89:K89"/>
    <mergeCell ref="BQ89:CM90"/>
    <mergeCell ref="J90:K90"/>
    <mergeCell ref="CI86:CK86"/>
    <mergeCell ref="CL86:CM86"/>
    <mergeCell ref="J87:K87"/>
    <mergeCell ref="T87:U87"/>
    <mergeCell ref="CE87:CG87"/>
    <mergeCell ref="CI87:CK87"/>
    <mergeCell ref="CL87:CM87"/>
    <mergeCell ref="CL82:CM83"/>
    <mergeCell ref="K84:L84"/>
    <mergeCell ref="BQ84:CD85"/>
    <mergeCell ref="CE84:CK85"/>
    <mergeCell ref="CL84:CM85"/>
    <mergeCell ref="J86:K86"/>
    <mergeCell ref="L86:M86"/>
    <mergeCell ref="V86:W86"/>
    <mergeCell ref="BQ86:BU88"/>
    <mergeCell ref="CE86:CG86"/>
    <mergeCell ref="F79:K79"/>
    <mergeCell ref="CE79:CK79"/>
    <mergeCell ref="CE80:CK80"/>
    <mergeCell ref="CE81:CK81"/>
    <mergeCell ref="BV82:CD83"/>
    <mergeCell ref="CE82:CK83"/>
    <mergeCell ref="AV77:AY78"/>
    <mergeCell ref="AZ77:BC78"/>
    <mergeCell ref="BD77:BG78"/>
    <mergeCell ref="BH77:BN78"/>
    <mergeCell ref="BQ78:BU83"/>
    <mergeCell ref="CE78:CK78"/>
    <mergeCell ref="BH76:BN76"/>
    <mergeCell ref="BV76:CD77"/>
    <mergeCell ref="CE76:CK77"/>
    <mergeCell ref="CL76:CM77"/>
    <mergeCell ref="J77:K77"/>
    <mergeCell ref="Z77:AE78"/>
    <mergeCell ref="AF77:AI78"/>
    <mergeCell ref="AJ77:AM78"/>
    <mergeCell ref="AN77:AQ78"/>
    <mergeCell ref="AR77:AU78"/>
    <mergeCell ref="CE75:CK75"/>
    <mergeCell ref="J76:K76"/>
    <mergeCell ref="Z76:AA76"/>
    <mergeCell ref="AF76:AI76"/>
    <mergeCell ref="AJ76:AM76"/>
    <mergeCell ref="AN76:AQ76"/>
    <mergeCell ref="AR76:AU76"/>
    <mergeCell ref="AV76:AY76"/>
    <mergeCell ref="AZ76:BC76"/>
    <mergeCell ref="BD76:BG76"/>
    <mergeCell ref="CE74:CK74"/>
    <mergeCell ref="J75:K75"/>
    <mergeCell ref="T75:U75"/>
    <mergeCell ref="Z75:AA75"/>
    <mergeCell ref="AF75:AI75"/>
    <mergeCell ref="AJ75:AM75"/>
    <mergeCell ref="AN75:AQ75"/>
    <mergeCell ref="AR75:AU75"/>
    <mergeCell ref="AV75:AY75"/>
    <mergeCell ref="AZ75:BC75"/>
    <mergeCell ref="CE73:CK73"/>
    <mergeCell ref="J74:K74"/>
    <mergeCell ref="T74:U74"/>
    <mergeCell ref="Z74:AA74"/>
    <mergeCell ref="AF74:AI74"/>
    <mergeCell ref="AJ74:AM74"/>
    <mergeCell ref="AN74:AQ74"/>
    <mergeCell ref="AR74:AU74"/>
    <mergeCell ref="AV74:AY74"/>
    <mergeCell ref="AZ74:BC74"/>
    <mergeCell ref="AR73:AU73"/>
    <mergeCell ref="AV73:AY73"/>
    <mergeCell ref="AZ73:BC73"/>
    <mergeCell ref="BD73:BG73"/>
    <mergeCell ref="BH73:BN73"/>
    <mergeCell ref="BQ73:BU77"/>
    <mergeCell ref="BD74:BG74"/>
    <mergeCell ref="BH74:BN74"/>
    <mergeCell ref="BD75:BG75"/>
    <mergeCell ref="BH75:BN75"/>
    <mergeCell ref="AV72:AY72"/>
    <mergeCell ref="AZ72:BC72"/>
    <mergeCell ref="BD72:BG72"/>
    <mergeCell ref="BH72:BN72"/>
    <mergeCell ref="J73:K73"/>
    <mergeCell ref="T73:U73"/>
    <mergeCell ref="Z73:AA73"/>
    <mergeCell ref="AF73:AI73"/>
    <mergeCell ref="AJ73:AM73"/>
    <mergeCell ref="AN73:AQ73"/>
    <mergeCell ref="AZ71:BC71"/>
    <mergeCell ref="BD71:BG71"/>
    <mergeCell ref="BH71:BN71"/>
    <mergeCell ref="BQ71:CM72"/>
    <mergeCell ref="J72:K72"/>
    <mergeCell ref="Z72:AA72"/>
    <mergeCell ref="AF72:AI72"/>
    <mergeCell ref="AJ72:AM72"/>
    <mergeCell ref="AN72:AQ72"/>
    <mergeCell ref="AR72:AU72"/>
    <mergeCell ref="BD70:BG70"/>
    <mergeCell ref="BH70:BN70"/>
    <mergeCell ref="J71:K71"/>
    <mergeCell ref="T71:U71"/>
    <mergeCell ref="Z71:AA71"/>
    <mergeCell ref="AF71:AI71"/>
    <mergeCell ref="AJ71:AM71"/>
    <mergeCell ref="AN71:AQ71"/>
    <mergeCell ref="AR71:AU71"/>
    <mergeCell ref="AV71:AY71"/>
    <mergeCell ref="J70:K70"/>
    <mergeCell ref="T70:U70"/>
    <mergeCell ref="Z70:AA70"/>
    <mergeCell ref="AF70:AI70"/>
    <mergeCell ref="AJ70:AM70"/>
    <mergeCell ref="AN70:AQ70"/>
    <mergeCell ref="BY68:CM70"/>
    <mergeCell ref="T69:U69"/>
    <mergeCell ref="Z69:AA69"/>
    <mergeCell ref="AF69:AI69"/>
    <mergeCell ref="AJ69:AM69"/>
    <mergeCell ref="AN69:AQ69"/>
    <mergeCell ref="AR69:AU69"/>
    <mergeCell ref="AV69:AY69"/>
    <mergeCell ref="AZ69:BC69"/>
    <mergeCell ref="BD69:BG69"/>
    <mergeCell ref="AR68:AU68"/>
    <mergeCell ref="AV68:AY68"/>
    <mergeCell ref="AZ68:BC68"/>
    <mergeCell ref="BD68:BG68"/>
    <mergeCell ref="BH68:BN68"/>
    <mergeCell ref="BQ68:BX70"/>
    <mergeCell ref="BH69:BN69"/>
    <mergeCell ref="AR70:AU70"/>
    <mergeCell ref="AV70:AY70"/>
    <mergeCell ref="AZ70:BC70"/>
    <mergeCell ref="J68:M68"/>
    <mergeCell ref="T68:U68"/>
    <mergeCell ref="Z68:AA68"/>
    <mergeCell ref="AF68:AI68"/>
    <mergeCell ref="AJ68:AM68"/>
    <mergeCell ref="AN68:AQ68"/>
    <mergeCell ref="BY66:CM67"/>
    <mergeCell ref="T67:U67"/>
    <mergeCell ref="Z67:AA67"/>
    <mergeCell ref="AF67:AI67"/>
    <mergeCell ref="AJ67:AM67"/>
    <mergeCell ref="AN67:AQ67"/>
    <mergeCell ref="AR67:AU67"/>
    <mergeCell ref="AV67:AY67"/>
    <mergeCell ref="AZ67:BC67"/>
    <mergeCell ref="BD67:BG67"/>
    <mergeCell ref="BD65:BG66"/>
    <mergeCell ref="BH65:BN66"/>
    <mergeCell ref="I66:J66"/>
    <mergeCell ref="T66:U66"/>
    <mergeCell ref="V66:W66"/>
    <mergeCell ref="BQ66:BX67"/>
    <mergeCell ref="BH67:BN67"/>
    <mergeCell ref="BY64:CM65"/>
    <mergeCell ref="I65:J65"/>
    <mergeCell ref="Z65:AA66"/>
    <mergeCell ref="AB65:AE66"/>
    <mergeCell ref="AF65:AI66"/>
    <mergeCell ref="AJ65:AM66"/>
    <mergeCell ref="AN65:AQ66"/>
    <mergeCell ref="AR65:AU66"/>
    <mergeCell ref="AV65:AY66"/>
    <mergeCell ref="AZ65:BC66"/>
    <mergeCell ref="BY60:CM61"/>
    <mergeCell ref="J61:K61"/>
    <mergeCell ref="AM61:AN61"/>
    <mergeCell ref="AY61:AZ61"/>
    <mergeCell ref="BQ62:BX63"/>
    <mergeCell ref="BY62:CM63"/>
    <mergeCell ref="Z63:BN64"/>
    <mergeCell ref="K64:L64"/>
    <mergeCell ref="U64:V64"/>
    <mergeCell ref="BQ64:BX65"/>
    <mergeCell ref="J58:K58"/>
    <mergeCell ref="BQ58:BX59"/>
    <mergeCell ref="BY58:CM59"/>
    <mergeCell ref="AM59:AN59"/>
    <mergeCell ref="BJ59:BK59"/>
    <mergeCell ref="J60:K60"/>
    <mergeCell ref="AM60:AN60"/>
    <mergeCell ref="AY60:AZ60"/>
    <mergeCell ref="BJ60:BK60"/>
    <mergeCell ref="BQ60:BX61"/>
    <mergeCell ref="J56:K56"/>
    <mergeCell ref="AM56:AN56"/>
    <mergeCell ref="AY56:AZ56"/>
    <mergeCell ref="BJ56:BK56"/>
    <mergeCell ref="BQ56:CM57"/>
    <mergeCell ref="J57:K57"/>
    <mergeCell ref="AM57:AN57"/>
    <mergeCell ref="AY57:AZ57"/>
    <mergeCell ref="BJ57:BK57"/>
    <mergeCell ref="Y54:AD54"/>
    <mergeCell ref="AM54:AN54"/>
    <mergeCell ref="AY54:AZ54"/>
    <mergeCell ref="BJ54:BK54"/>
    <mergeCell ref="J55:K55"/>
    <mergeCell ref="AM55:AN55"/>
    <mergeCell ref="AY55:AZ55"/>
    <mergeCell ref="BJ55:BK55"/>
    <mergeCell ref="BA52:BB52"/>
    <mergeCell ref="BJ52:BK52"/>
    <mergeCell ref="BL52:BM52"/>
    <mergeCell ref="J53:K53"/>
    <mergeCell ref="L53:M53"/>
    <mergeCell ref="P53:W55"/>
    <mergeCell ref="AM53:AN53"/>
    <mergeCell ref="AY53:AZ53"/>
    <mergeCell ref="BJ53:BK53"/>
    <mergeCell ref="J54:K54"/>
    <mergeCell ref="CD50:CE50"/>
    <mergeCell ref="K51:L51"/>
    <mergeCell ref="T51:U51"/>
    <mergeCell ref="AC51:AD51"/>
    <mergeCell ref="CD51:CE51"/>
    <mergeCell ref="T52:U52"/>
    <mergeCell ref="AC52:AD52"/>
    <mergeCell ref="AM52:AN52"/>
    <mergeCell ref="AO52:AP52"/>
    <mergeCell ref="AY52:AZ52"/>
    <mergeCell ref="AC47:AD47"/>
    <mergeCell ref="AC48:AD48"/>
    <mergeCell ref="CD48:CE48"/>
    <mergeCell ref="AC49:AD49"/>
    <mergeCell ref="CD49:CE49"/>
    <mergeCell ref="V50:W50"/>
    <mergeCell ref="AC50:AD50"/>
    <mergeCell ref="AN50:AO50"/>
    <mergeCell ref="AZ50:BA50"/>
    <mergeCell ref="BK50:BL50"/>
    <mergeCell ref="AC44:AD44"/>
    <mergeCell ref="BZ44:CE44"/>
    <mergeCell ref="E45:J45"/>
    <mergeCell ref="T45:U45"/>
    <mergeCell ref="AC45:AD45"/>
    <mergeCell ref="AL45:AM46"/>
    <mergeCell ref="BF45:BK45"/>
    <mergeCell ref="T46:U46"/>
    <mergeCell ref="AC46:AD46"/>
    <mergeCell ref="I42:J42"/>
    <mergeCell ref="T42:U42"/>
    <mergeCell ref="BJ42:BK42"/>
    <mergeCell ref="CD42:CE42"/>
    <mergeCell ref="I43:J43"/>
    <mergeCell ref="T43:U43"/>
    <mergeCell ref="AC43:AD43"/>
    <mergeCell ref="BJ43:BK43"/>
    <mergeCell ref="CD40:CE40"/>
    <mergeCell ref="I41:J41"/>
    <mergeCell ref="T41:U41"/>
    <mergeCell ref="AN41:AO41"/>
    <mergeCell ref="BJ41:BK41"/>
    <mergeCell ref="CD41:CE41"/>
    <mergeCell ref="I40:J40"/>
    <mergeCell ref="T40:U40"/>
    <mergeCell ref="AN40:AO40"/>
    <mergeCell ref="AY40:AZ40"/>
    <mergeCell ref="BJ40:BK40"/>
    <mergeCell ref="BT40:BU40"/>
    <mergeCell ref="CD38:CE38"/>
    <mergeCell ref="I39:J39"/>
    <mergeCell ref="T39:U39"/>
    <mergeCell ref="AN39:AO39"/>
    <mergeCell ref="AY39:AZ39"/>
    <mergeCell ref="BJ39:BK39"/>
    <mergeCell ref="BT39:BU39"/>
    <mergeCell ref="CD39:CE39"/>
    <mergeCell ref="I38:J38"/>
    <mergeCell ref="T38:U38"/>
    <mergeCell ref="V38:W38"/>
    <mergeCell ref="BA38:BB38"/>
    <mergeCell ref="BJ38:BK38"/>
    <mergeCell ref="BT38:BU38"/>
    <mergeCell ref="U36:V36"/>
    <mergeCell ref="AN36:AO36"/>
    <mergeCell ref="BJ36:BK36"/>
    <mergeCell ref="BV36:BW36"/>
    <mergeCell ref="CD36:CE36"/>
    <mergeCell ref="I37:J37"/>
    <mergeCell ref="BJ37:BK37"/>
    <mergeCell ref="BT37:BU37"/>
    <mergeCell ref="CD37:CE37"/>
    <mergeCell ref="BZ31:CG31"/>
    <mergeCell ref="AN32:AO32"/>
    <mergeCell ref="BH32:BI32"/>
    <mergeCell ref="AN33:AO33"/>
    <mergeCell ref="AN34:AO34"/>
    <mergeCell ref="AN35:AO35"/>
    <mergeCell ref="T30:U30"/>
    <mergeCell ref="AX30:AY30"/>
    <mergeCell ref="T31:U31"/>
    <mergeCell ref="AN31:AO31"/>
    <mergeCell ref="AP31:AQ31"/>
    <mergeCell ref="BH31:BI31"/>
    <mergeCell ref="AZ28:BA28"/>
    <mergeCell ref="BH28:BI28"/>
    <mergeCell ref="V29:W29"/>
    <mergeCell ref="AO29:AP29"/>
    <mergeCell ref="AX29:AY29"/>
    <mergeCell ref="BH29:BI29"/>
    <mergeCell ref="BH24:BI24"/>
    <mergeCell ref="BJ24:BK24"/>
    <mergeCell ref="T25:U25"/>
    <mergeCell ref="BH25:BI25"/>
    <mergeCell ref="BH26:BI26"/>
    <mergeCell ref="BH27:BI27"/>
    <mergeCell ref="G23:H23"/>
    <mergeCell ref="T23:U23"/>
    <mergeCell ref="AM23:AN23"/>
    <mergeCell ref="T24:U24"/>
    <mergeCell ref="AM24:AN24"/>
    <mergeCell ref="AT24:AY24"/>
    <mergeCell ref="I21:J21"/>
    <mergeCell ref="Z21:AE21"/>
    <mergeCell ref="AN21:AO21"/>
    <mergeCell ref="AX21:AY21"/>
    <mergeCell ref="BT21:BU21"/>
    <mergeCell ref="G22:H22"/>
    <mergeCell ref="T22:U22"/>
    <mergeCell ref="AX22:AY22"/>
    <mergeCell ref="BI22:BJ22"/>
    <mergeCell ref="BT18:BU18"/>
    <mergeCell ref="T19:U19"/>
    <mergeCell ref="AD19:AE19"/>
    <mergeCell ref="AP19:AQ19"/>
    <mergeCell ref="AX19:AY19"/>
    <mergeCell ref="T20:U20"/>
    <mergeCell ref="AN20:AO20"/>
    <mergeCell ref="AX20:AY20"/>
    <mergeCell ref="BT20:BU20"/>
    <mergeCell ref="H17:I17"/>
    <mergeCell ref="T17:U17"/>
    <mergeCell ref="AD17:AE17"/>
    <mergeCell ref="AX17:AY17"/>
    <mergeCell ref="BD17:BE18"/>
    <mergeCell ref="BT17:BU17"/>
    <mergeCell ref="H18:I18"/>
    <mergeCell ref="T18:U18"/>
    <mergeCell ref="AD18:AE18"/>
    <mergeCell ref="AX18:AY18"/>
    <mergeCell ref="AX15:AY15"/>
    <mergeCell ref="BT15:BU15"/>
    <mergeCell ref="T16:U16"/>
    <mergeCell ref="AD16:AE16"/>
    <mergeCell ref="AX16:AY16"/>
    <mergeCell ref="BT16:BU16"/>
    <mergeCell ref="H14:I14"/>
    <mergeCell ref="AD14:AE14"/>
    <mergeCell ref="AN14:AO14"/>
    <mergeCell ref="AX14:AY14"/>
    <mergeCell ref="BT14:BU14"/>
    <mergeCell ref="H15:I15"/>
    <mergeCell ref="T15:U15"/>
    <mergeCell ref="V15:W15"/>
    <mergeCell ref="AD15:AE15"/>
    <mergeCell ref="AN15:AO15"/>
    <mergeCell ref="BU11:BV11"/>
    <mergeCell ref="H12:I12"/>
    <mergeCell ref="AD12:AE12"/>
    <mergeCell ref="AN12:AO12"/>
    <mergeCell ref="H13:I13"/>
    <mergeCell ref="U13:V13"/>
    <mergeCell ref="AD13:AE13"/>
    <mergeCell ref="BT13:BU13"/>
    <mergeCell ref="BV13:BW13"/>
    <mergeCell ref="AT9:BA9"/>
    <mergeCell ref="H10:I10"/>
    <mergeCell ref="J10:K10"/>
    <mergeCell ref="AD10:AE10"/>
    <mergeCell ref="AN10:AO10"/>
    <mergeCell ref="H11:I11"/>
    <mergeCell ref="AD11:AE11"/>
    <mergeCell ref="AN11:AO11"/>
    <mergeCell ref="AN7:AO7"/>
    <mergeCell ref="AP7:AQ7"/>
    <mergeCell ref="I8:J8"/>
    <mergeCell ref="AD8:AG8"/>
    <mergeCell ref="AN8:AO8"/>
    <mergeCell ref="AN9:AO9"/>
    <mergeCell ref="CR1:CU4"/>
    <mergeCell ref="AE4:AF4"/>
    <mergeCell ref="BQ4:BR4"/>
    <mergeCell ref="AC5:AD5"/>
    <mergeCell ref="AO5:AP5"/>
    <mergeCell ref="CR5:CR7"/>
    <mergeCell ref="CS5:CS7"/>
    <mergeCell ref="CT5:CT7"/>
    <mergeCell ref="CU5:CU7"/>
    <mergeCell ref="AC6:AD6"/>
  </mergeCells>
  <conditionalFormatting sqref="BQ84:CM85">
    <cfRule type="expression" priority="20" dxfId="204" stopIfTrue="1">
      <formula>$CE$84&lt;0</formula>
    </cfRule>
    <cfRule type="expression" priority="21" dxfId="205" stopIfTrue="1">
      <formula>$CE$84=0</formula>
    </cfRule>
  </conditionalFormatting>
  <conditionalFormatting sqref="V86">
    <cfRule type="expression" priority="18" dxfId="206" stopIfTrue="1">
      <formula>V86="AUS"</formula>
    </cfRule>
    <cfRule type="expression" priority="19" dxfId="207" stopIfTrue="1">
      <formula>V86="AN"</formula>
    </cfRule>
  </conditionalFormatting>
  <conditionalFormatting sqref="V29">
    <cfRule type="expression" priority="10" dxfId="206" stopIfTrue="1">
      <formula>V29="AUS"</formula>
    </cfRule>
    <cfRule type="expression" priority="11" dxfId="207" stopIfTrue="1">
      <formula>V29="AN"</formula>
    </cfRule>
  </conditionalFormatting>
  <conditionalFormatting sqref="V50">
    <cfRule type="expression" priority="16" dxfId="206" stopIfTrue="1">
      <formula>V50="AUS"</formula>
    </cfRule>
    <cfRule type="expression" priority="17" dxfId="207" stopIfTrue="1">
      <formula>V50="AN"</formula>
    </cfRule>
  </conditionalFormatting>
  <conditionalFormatting sqref="AZ28">
    <cfRule type="expression" priority="14" dxfId="206" stopIfTrue="1">
      <formula>AZ28="AUS"</formula>
    </cfRule>
    <cfRule type="expression" priority="15" dxfId="207" stopIfTrue="1">
      <formula>AZ28="AN"</formula>
    </cfRule>
  </conditionalFormatting>
  <conditionalFormatting sqref="AP19">
    <cfRule type="expression" priority="12" dxfId="206" stopIfTrue="1">
      <formula>AP19="AUS"</formula>
    </cfRule>
    <cfRule type="expression" priority="13" dxfId="207" stopIfTrue="1">
      <formula>AP19="AN"</formula>
    </cfRule>
  </conditionalFormatting>
  <conditionalFormatting sqref="BA38">
    <cfRule type="expression" priority="8" dxfId="206" stopIfTrue="1">
      <formula>BA38="AUS"</formula>
    </cfRule>
    <cfRule type="expression" priority="9" dxfId="207" stopIfTrue="1">
      <formula>BA38="AN"</formula>
    </cfRule>
  </conditionalFormatting>
  <conditionalFormatting sqref="BV36">
    <cfRule type="expression" priority="6" dxfId="206" stopIfTrue="1">
      <formula>BV36="AUS"</formula>
    </cfRule>
    <cfRule type="expression" priority="7" dxfId="207" stopIfTrue="1">
      <formula>BV36="AN"</formula>
    </cfRule>
  </conditionalFormatting>
  <conditionalFormatting sqref="BC49:BC52 AQ49:AQ53 AR38:AR45 AS39:AS41 AT40 V60:W62 AR50:AR52 W57 V57:V59 X62">
    <cfRule type="expression" priority="5" dxfId="2" stopIfTrue="1">
      <formula>$AY$61&lt;0</formula>
    </cfRule>
  </conditionalFormatting>
  <conditionalFormatting sqref="C8:C10">
    <cfRule type="expression" priority="4" dxfId="2" stopIfTrue="1">
      <formula>$H$18&lt;0</formula>
    </cfRule>
  </conditionalFormatting>
  <conditionalFormatting sqref="BC49:BC52 AQ49:AQ53 AR38:AR45 AS39:AS41 AT40 V60:W62 AR50:AR52 W57 V57:V59 X62">
    <cfRule type="expression" priority="22" dxfId="1" stopIfTrue="1">
      <formula>$Y$54&lt;&gt;"unbegrenzt"</formula>
    </cfRule>
  </conditionalFormatting>
  <conditionalFormatting sqref="BQ47:BS47 BQ48:BR48 BQ49:BS49 BQ50:BR50 BN47:BN50 BK46:BK47 BO47:BO51 BP47:BP50 BL47:BM47">
    <cfRule type="expression" priority="32" dxfId="1" stopIfTrue="1">
      <formula>$BF$45&lt;&gt;"unbegrenzt"</formula>
    </cfRule>
  </conditionalFormatting>
  <conditionalFormatting sqref="BL22:BL25 BM23:BM26 BN24:BN25 BX15:BX17">
    <cfRule type="expression" priority="24" dxfId="2" stopIfTrue="1">
      <formula>$BH$32&lt;0</formula>
    </cfRule>
    <cfRule type="expression" priority="25" dxfId="1" stopIfTrue="1">
      <formula>$AT$24&lt;&gt;"unbegrenzt"</formula>
    </cfRule>
  </conditionalFormatting>
  <conditionalFormatting sqref="L25:O25 M24:O24 N22:O23 M20:N20 O16:O17 C8:C10 O21 M18:O19">
    <cfRule type="expression" priority="27" dxfId="1" stopIfTrue="1">
      <formula>$Z$21&lt;&gt;"unbegrenzt"</formula>
    </cfRule>
  </conditionalFormatting>
  <conditionalFormatting sqref="L25:O25 M24:O24 N22:O23 M20:N20 O16:O17 O21 M18:O19">
    <cfRule type="expression" priority="26" dxfId="2" stopIfTrue="1">
      <formula>$T$25&lt;0</formula>
    </cfRule>
  </conditionalFormatting>
  <conditionalFormatting sqref="K81:O81 N82:U82 Q81:T81 U83 S83 P83">
    <cfRule type="expression" priority="28" dxfId="2" stopIfTrue="1">
      <formula>$J$94&lt;0</formula>
    </cfRule>
    <cfRule type="expression" priority="29" dxfId="1" stopIfTrue="1">
      <formula>$F$79&lt;&gt;"unbegrenzt"</formula>
    </cfRule>
  </conditionalFormatting>
  <conditionalFormatting sqref="M36:N36 N34:N35 O33:O34 P33:R33">
    <cfRule type="expression" priority="30" dxfId="2" stopIfTrue="1">
      <formula>$T$46&lt;0</formula>
    </cfRule>
    <cfRule type="expression" priority="31" dxfId="1" stopIfTrue="1">
      <formula>$E$45&lt;&gt;"unbegrenzt"</formula>
    </cfRule>
  </conditionalFormatting>
  <conditionalFormatting sqref="BQ47:BS47 BQ48:BR48 BQ49:BS49 BQ50:BR50 BN47:BN50 BK46:BK47 BO47:BO51 BP47:BP50 BL47:BM47">
    <cfRule type="expression" priority="23" dxfId="2" stopIfTrue="1">
      <formula>$BJ$60&lt;0</formula>
    </cfRule>
  </conditionalFormatting>
  <conditionalFormatting sqref="AR9">
    <cfRule type="expression" priority="33" dxfId="2" stopIfTrue="1">
      <formula>$AN$15&lt;0</formula>
    </cfRule>
    <cfRule type="expression" priority="34" dxfId="1" stopIfTrue="1">
      <formula>$Z$21&lt;&gt;"unbegrenzt"</formula>
    </cfRule>
  </conditionalFormatting>
  <conditionalFormatting sqref="E54">
    <cfRule type="expression" priority="2" dxfId="2" stopIfTrue="1">
      <formula>$AY$61&lt;0</formula>
    </cfRule>
  </conditionalFormatting>
  <conditionalFormatting sqref="E54">
    <cfRule type="expression" priority="3" dxfId="1" stopIfTrue="1">
      <formula>$Y$54&lt;&gt;"unbegrenzt"</formula>
    </cfRule>
  </conditionalFormatting>
  <conditionalFormatting sqref="P53:W55">
    <cfRule type="expression" priority="1" dxfId="204" stopIfTrue="1">
      <formula>$V$50="AUS"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Heumer, Felix</dc:creator>
  <cp:keywords/>
  <dc:description/>
  <cp:lastModifiedBy>Heumer, Felix</cp:lastModifiedBy>
  <cp:lastPrinted>2020-02-19T10:24:07Z</cp:lastPrinted>
  <dcterms:created xsi:type="dcterms:W3CDTF">2019-06-14T04:42:57Z</dcterms:created>
  <dcterms:modified xsi:type="dcterms:W3CDTF">2023-06-30T05:40:31Z</dcterms:modified>
  <cp:category/>
  <cp:version/>
  <cp:contentType/>
  <cp:contentStatus/>
</cp:coreProperties>
</file>